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dc2d7028fa10fb/Finep-DocumentosTrabalho/PRH/PCP/6aPCP-202301/Modelos/"/>
    </mc:Choice>
  </mc:AlternateContent>
  <xr:revisionPtr revIDLastSave="44" documentId="11_CB505764D9396C98802C38EBFEB1EA2BF9612E2B" xr6:coauthVersionLast="47" xr6:coauthVersionMax="47" xr10:uidLastSave="{CE69ECC0-4D69-4A5F-BD92-DE4E8374FBC8}"/>
  <workbookProtection workbookAlgorithmName="SHA-512" workbookHashValue="w6yAYSSlloq3Yr81tROJ1GAS+/bF9/3ViBSbr4wx5hz/uIZ4DkJdW8oJ4cCf1Ylir7EQ7FPUAEXldud4UfMKdg==" workbookSaltValue="DDvGrBi4cyEfqKzoAG8s8w==" workbookSpinCount="100000" lockStructure="1"/>
  <bookViews>
    <workbookView xWindow="-120" yWindow="-120" windowWidth="29040" windowHeight="15720" tabRatio="684" xr2:uid="{00000000-000D-0000-FFFF-FFFF00000000}"/>
  </bookViews>
  <sheets>
    <sheet name="Dados" sheetId="1" r:id="rId1"/>
    <sheet name="Info" sheetId="2" state="hidden" r:id="rId2"/>
    <sheet name="Repasses" sheetId="3" state="hidden" r:id="rId3"/>
    <sheet name="Encaminhamento" sheetId="4" r:id="rId4"/>
    <sheet name="Pagamento_de_Bolsas" sheetId="5" r:id="rId5"/>
    <sheet name="FolhasPgto" sheetId="6" state="hidden" r:id="rId6"/>
    <sheet name="Utilização_de_Taxa_de_Bancada" sheetId="7" r:id="rId7"/>
    <sheet name="Devoluções_à_Conta" sheetId="8" r:id="rId8"/>
    <sheet name="Declaração_-_Bens_e_Serviços" sheetId="9" r:id="rId9"/>
    <sheet name="Declaração_-_Passagens,_Diárias" sheetId="10" r:id="rId10"/>
    <sheet name="Declaração_-_Despesas_Fundação" sheetId="11" state="hidden" r:id="rId11"/>
  </sheets>
  <definedNames>
    <definedName name="_xlnm._FilterDatabase" localSheetId="5" hidden="1">FolhasPgto!$A$1:$U$1632</definedName>
    <definedName name="_xlnm._FilterDatabase" localSheetId="1" hidden="1">Info!$A$1:$P$57</definedName>
    <definedName name="_xlnm.Print_Area" localSheetId="7">Devoluções_à_Conta!$B$1:$O$58</definedName>
    <definedName name="_xlnm.Print_Area" localSheetId="4">Pagamento_de_Bolsas!$B$1:$R$116</definedName>
    <definedName name="_xlnm.Print_Area" localSheetId="2">Repasses!$B$1:$R$57</definedName>
    <definedName name="_xlnm.Print_Area" localSheetId="6">Utilização_de_Taxa_de_Bancada!$E$1:$R$71</definedName>
    <definedName name="LISTA_BS">!#REF!</definedName>
    <definedName name="LISTA_PID">!#REF!</definedName>
    <definedName name="listaanotrimestre">Info!$AI$1:$AI$35</definedName>
    <definedName name="Listadedespesas_INFO">Info!$AY$2:$AY$7</definedName>
    <definedName name="listaitensdespesa">Dados!#REF!</definedName>
    <definedName name="listaitensdespesa_">Dados!#REF!</definedName>
    <definedName name="listaitensdespesa_INFO">Info!$AY$2:$AY$11</definedName>
    <definedName name="Listameses" localSheetId="10">!#REF!</definedName>
    <definedName name="Listameses" localSheetId="9">!#REF!</definedName>
    <definedName name="Listameses">!#REF!</definedName>
    <definedName name="ListaPRHs">Info!$A$2:$A$57</definedName>
    <definedName name="_xlnm.Print_Titles" localSheetId="4">Pagamento_de_Bolsas!$1:$4</definedName>
    <definedName name="_xlnm.Print_Titles" localSheetId="2">Repasses!$1:$2</definedName>
    <definedName name="_xlnm.Print_Titles" localSheetId="6">Utilização_de_Taxa_de_Bancada!$1:$11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4" l="1"/>
  <c r="C46" i="4"/>
  <c r="C44" i="4"/>
  <c r="C42" i="4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3" i="3"/>
  <c r="E19" i="1"/>
  <c r="E25" i="1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12" i="7"/>
  <c r="D32" i="7"/>
  <c r="C32" i="7" s="1"/>
  <c r="D33" i="7"/>
  <c r="C33" i="7" s="1"/>
  <c r="D34" i="7"/>
  <c r="C34" i="7" s="1"/>
  <c r="D35" i="7"/>
  <c r="C35" i="7" s="1"/>
  <c r="D36" i="7"/>
  <c r="C36" i="7" s="1"/>
  <c r="D37" i="7"/>
  <c r="C37" i="7" s="1"/>
  <c r="D38" i="7"/>
  <c r="C38" i="7" s="1"/>
  <c r="D39" i="7"/>
  <c r="C39" i="7" s="1"/>
  <c r="D40" i="7"/>
  <c r="C40" i="7" s="1"/>
  <c r="D41" i="7"/>
  <c r="C41" i="7" s="1"/>
  <c r="D42" i="7"/>
  <c r="C42" i="7" s="1"/>
  <c r="D43" i="7"/>
  <c r="C43" i="7" s="1"/>
  <c r="D44" i="7"/>
  <c r="C44" i="7" s="1"/>
  <c r="D45" i="7"/>
  <c r="C45" i="7" s="1"/>
  <c r="D46" i="7"/>
  <c r="C46" i="7" s="1"/>
  <c r="D47" i="7"/>
  <c r="C47" i="7" s="1"/>
  <c r="D48" i="7"/>
  <c r="C48" i="7" s="1"/>
  <c r="D49" i="7"/>
  <c r="C49" i="7" s="1"/>
  <c r="D50" i="7"/>
  <c r="C50" i="7" s="1"/>
  <c r="D51" i="7"/>
  <c r="C51" i="7" s="1"/>
  <c r="D52" i="7"/>
  <c r="C52" i="7" s="1"/>
  <c r="D53" i="7"/>
  <c r="C53" i="7" s="1"/>
  <c r="D54" i="7"/>
  <c r="C54" i="7" s="1"/>
  <c r="D55" i="7"/>
  <c r="C55" i="7" s="1"/>
  <c r="D56" i="7"/>
  <c r="C56" i="7" s="1"/>
  <c r="D57" i="7"/>
  <c r="C57" i="7" s="1"/>
  <c r="D58" i="7"/>
  <c r="C58" i="7" s="1"/>
  <c r="D59" i="7"/>
  <c r="C59" i="7" s="1"/>
  <c r="D60" i="7"/>
  <c r="C60" i="7" s="1"/>
  <c r="D61" i="7"/>
  <c r="C61" i="7" s="1"/>
  <c r="D62" i="7"/>
  <c r="C62" i="7" s="1"/>
  <c r="D63" i="7"/>
  <c r="C63" i="7" s="1"/>
  <c r="D64" i="7"/>
  <c r="C64" i="7" s="1"/>
  <c r="D65" i="7"/>
  <c r="C65" i="7" s="1"/>
  <c r="D66" i="7"/>
  <c r="C66" i="7" s="1"/>
  <c r="T102" i="5"/>
  <c r="T103" i="5"/>
  <c r="T104" i="5"/>
  <c r="T105" i="5"/>
  <c r="T106" i="5"/>
  <c r="T107" i="5"/>
  <c r="B1593" i="6"/>
  <c r="A1593" i="6" s="1"/>
  <c r="U1420" i="6"/>
  <c r="U1421" i="6"/>
  <c r="U1422" i="6"/>
  <c r="U1423" i="6"/>
  <c r="U1424" i="6"/>
  <c r="U1425" i="6"/>
  <c r="U1426" i="6"/>
  <c r="U1427" i="6"/>
  <c r="U1428" i="6"/>
  <c r="U1429" i="6"/>
  <c r="U1430" i="6"/>
  <c r="U1431" i="6"/>
  <c r="U1432" i="6"/>
  <c r="U1433" i="6"/>
  <c r="U1434" i="6"/>
  <c r="U1435" i="6"/>
  <c r="U1436" i="6"/>
  <c r="U1437" i="6"/>
  <c r="U1438" i="6"/>
  <c r="U1439" i="6"/>
  <c r="U1440" i="6"/>
  <c r="U1441" i="6"/>
  <c r="U1442" i="6"/>
  <c r="U1443" i="6"/>
  <c r="U1444" i="6"/>
  <c r="U1445" i="6"/>
  <c r="U1446" i="6"/>
  <c r="U1447" i="6"/>
  <c r="U1448" i="6"/>
  <c r="U1449" i="6"/>
  <c r="U1450" i="6"/>
  <c r="U1451" i="6"/>
  <c r="U1452" i="6"/>
  <c r="U1453" i="6"/>
  <c r="U1454" i="6"/>
  <c r="U1455" i="6"/>
  <c r="U1456" i="6"/>
  <c r="U1457" i="6"/>
  <c r="U1458" i="6"/>
  <c r="U1459" i="6"/>
  <c r="U1460" i="6"/>
  <c r="U1461" i="6"/>
  <c r="U1462" i="6"/>
  <c r="U1463" i="6"/>
  <c r="U1464" i="6"/>
  <c r="U1465" i="6"/>
  <c r="U1466" i="6"/>
  <c r="U1467" i="6"/>
  <c r="U1468" i="6"/>
  <c r="U1469" i="6"/>
  <c r="U1470" i="6"/>
  <c r="U1471" i="6"/>
  <c r="U1472" i="6"/>
  <c r="U1473" i="6"/>
  <c r="U1474" i="6"/>
  <c r="U1475" i="6"/>
  <c r="U1476" i="6"/>
  <c r="U1477" i="6"/>
  <c r="U1478" i="6"/>
  <c r="U1479" i="6"/>
  <c r="U1480" i="6"/>
  <c r="U1481" i="6"/>
  <c r="U1482" i="6"/>
  <c r="U1483" i="6"/>
  <c r="U1484" i="6"/>
  <c r="U1485" i="6"/>
  <c r="U1486" i="6"/>
  <c r="U1487" i="6"/>
  <c r="U1488" i="6"/>
  <c r="U1489" i="6"/>
  <c r="U1490" i="6"/>
  <c r="U1491" i="6"/>
  <c r="U1492" i="6"/>
  <c r="U1493" i="6"/>
  <c r="U1494" i="6"/>
  <c r="U1495" i="6"/>
  <c r="U1496" i="6"/>
  <c r="U1497" i="6"/>
  <c r="U1498" i="6"/>
  <c r="U1499" i="6"/>
  <c r="U1500" i="6"/>
  <c r="U1501" i="6"/>
  <c r="U1502" i="6"/>
  <c r="U1503" i="6"/>
  <c r="U1504" i="6"/>
  <c r="U1505" i="6"/>
  <c r="U1506" i="6"/>
  <c r="U1507" i="6"/>
  <c r="U1508" i="6"/>
  <c r="U1509" i="6"/>
  <c r="U1510" i="6"/>
  <c r="U1511" i="6"/>
  <c r="U1512" i="6"/>
  <c r="U1513" i="6"/>
  <c r="U1514" i="6"/>
  <c r="U1515" i="6"/>
  <c r="U1516" i="6"/>
  <c r="U1517" i="6"/>
  <c r="U1518" i="6"/>
  <c r="U1519" i="6"/>
  <c r="U1520" i="6"/>
  <c r="U1521" i="6"/>
  <c r="U1522" i="6"/>
  <c r="U1523" i="6"/>
  <c r="U1524" i="6"/>
  <c r="U1525" i="6"/>
  <c r="U1526" i="6"/>
  <c r="U1527" i="6"/>
  <c r="U1528" i="6"/>
  <c r="U1529" i="6"/>
  <c r="U1530" i="6"/>
  <c r="U1531" i="6"/>
  <c r="U1532" i="6"/>
  <c r="U1533" i="6"/>
  <c r="U1534" i="6"/>
  <c r="U1535" i="6"/>
  <c r="U1536" i="6"/>
  <c r="U1537" i="6"/>
  <c r="U1538" i="6"/>
  <c r="U1539" i="6"/>
  <c r="U1540" i="6"/>
  <c r="U1541" i="6"/>
  <c r="U1542" i="6"/>
  <c r="U1543" i="6"/>
  <c r="U1544" i="6"/>
  <c r="U1545" i="6"/>
  <c r="U1546" i="6"/>
  <c r="U1547" i="6"/>
  <c r="U1548" i="6"/>
  <c r="U1549" i="6"/>
  <c r="U1550" i="6"/>
  <c r="U1551" i="6"/>
  <c r="U1552" i="6"/>
  <c r="U1553" i="6"/>
  <c r="U1554" i="6"/>
  <c r="U1555" i="6"/>
  <c r="U1556" i="6"/>
  <c r="U1557" i="6"/>
  <c r="U1558" i="6"/>
  <c r="U1559" i="6"/>
  <c r="U1560" i="6"/>
  <c r="U1561" i="6"/>
  <c r="U1562" i="6"/>
  <c r="U1563" i="6"/>
  <c r="U1564" i="6"/>
  <c r="U1565" i="6"/>
  <c r="U1566" i="6"/>
  <c r="U1567" i="6"/>
  <c r="U1568" i="6"/>
  <c r="U1569" i="6"/>
  <c r="U1570" i="6"/>
  <c r="U1571" i="6"/>
  <c r="U1572" i="6"/>
  <c r="U1573" i="6"/>
  <c r="U1574" i="6"/>
  <c r="U1575" i="6"/>
  <c r="U1576" i="6"/>
  <c r="U1577" i="6"/>
  <c r="U1578" i="6"/>
  <c r="U1579" i="6"/>
  <c r="U1580" i="6"/>
  <c r="U1581" i="6"/>
  <c r="U1582" i="6"/>
  <c r="U1583" i="6"/>
  <c r="U1584" i="6"/>
  <c r="U1585" i="6"/>
  <c r="U1586" i="6"/>
  <c r="U1587" i="6"/>
  <c r="U1588" i="6"/>
  <c r="U1589" i="6"/>
  <c r="U1590" i="6"/>
  <c r="U1591" i="6"/>
  <c r="U1592" i="6"/>
  <c r="U1593" i="6"/>
  <c r="U1594" i="6"/>
  <c r="U1595" i="6"/>
  <c r="U1596" i="6"/>
  <c r="U1597" i="6"/>
  <c r="U1598" i="6"/>
  <c r="U1599" i="6"/>
  <c r="U1600" i="6"/>
  <c r="U1601" i="6"/>
  <c r="U1602" i="6"/>
  <c r="U1603" i="6"/>
  <c r="U1604" i="6"/>
  <c r="U1605" i="6"/>
  <c r="U1606" i="6"/>
  <c r="U1607" i="6"/>
  <c r="U1608" i="6"/>
  <c r="U1609" i="6"/>
  <c r="U1610" i="6"/>
  <c r="U1611" i="6"/>
  <c r="U1612" i="6"/>
  <c r="U1613" i="6"/>
  <c r="U1614" i="6"/>
  <c r="U1615" i="6"/>
  <c r="U1616" i="6"/>
  <c r="U1617" i="6"/>
  <c r="U1618" i="6"/>
  <c r="U1619" i="6"/>
  <c r="U1620" i="6"/>
  <c r="U1621" i="6"/>
  <c r="U1622" i="6"/>
  <c r="U1623" i="6"/>
  <c r="U1624" i="6"/>
  <c r="U1625" i="6"/>
  <c r="U1626" i="6"/>
  <c r="U1627" i="6"/>
  <c r="U1628" i="6"/>
  <c r="U1629" i="6"/>
  <c r="U1630" i="6"/>
  <c r="U1631" i="6"/>
  <c r="U1632" i="6"/>
  <c r="B1562" i="6"/>
  <c r="A1562" i="6" s="1"/>
  <c r="B1535" i="6"/>
  <c r="A1535" i="6" s="1"/>
  <c r="B1497" i="6"/>
  <c r="B1470" i="6"/>
  <c r="A1470" i="6" s="1"/>
  <c r="B1455" i="6"/>
  <c r="B1421" i="6"/>
  <c r="A1421" i="6" s="1"/>
  <c r="H1632" i="6"/>
  <c r="H1631" i="6"/>
  <c r="H1630" i="6"/>
  <c r="H1629" i="6"/>
  <c r="H1628" i="6"/>
  <c r="H1627" i="6"/>
  <c r="H1626" i="6"/>
  <c r="H1625" i="6"/>
  <c r="H1624" i="6"/>
  <c r="H1623" i="6"/>
  <c r="H1622" i="6"/>
  <c r="H1621" i="6"/>
  <c r="H1620" i="6"/>
  <c r="H1619" i="6"/>
  <c r="H1618" i="6"/>
  <c r="H1617" i="6"/>
  <c r="H1616" i="6"/>
  <c r="H1615" i="6"/>
  <c r="H1614" i="6"/>
  <c r="H1613" i="6"/>
  <c r="H1612" i="6"/>
  <c r="H1611" i="6"/>
  <c r="H1610" i="6"/>
  <c r="H1609" i="6"/>
  <c r="H1608" i="6"/>
  <c r="H1607" i="6"/>
  <c r="H1606" i="6"/>
  <c r="H1605" i="6"/>
  <c r="H1604" i="6"/>
  <c r="H1603" i="6"/>
  <c r="H1602" i="6"/>
  <c r="H1601" i="6"/>
  <c r="H1600" i="6"/>
  <c r="H1599" i="6"/>
  <c r="H1598" i="6"/>
  <c r="H1597" i="6"/>
  <c r="H1596" i="6"/>
  <c r="H1595" i="6"/>
  <c r="H1594" i="6"/>
  <c r="H1593" i="6"/>
  <c r="H1592" i="6"/>
  <c r="H1591" i="6"/>
  <c r="H1590" i="6"/>
  <c r="H1589" i="6"/>
  <c r="H1588" i="6"/>
  <c r="H1587" i="6"/>
  <c r="H1586" i="6"/>
  <c r="H1585" i="6"/>
  <c r="H1584" i="6"/>
  <c r="H1583" i="6"/>
  <c r="H1582" i="6"/>
  <c r="H1581" i="6"/>
  <c r="H1580" i="6"/>
  <c r="H1579" i="6"/>
  <c r="H1578" i="6"/>
  <c r="H1577" i="6"/>
  <c r="H1576" i="6"/>
  <c r="H1575" i="6"/>
  <c r="H1574" i="6"/>
  <c r="H1573" i="6"/>
  <c r="H1572" i="6"/>
  <c r="H1571" i="6"/>
  <c r="H1570" i="6"/>
  <c r="H1569" i="6"/>
  <c r="H1568" i="6"/>
  <c r="H1567" i="6"/>
  <c r="H1566" i="6"/>
  <c r="H1565" i="6"/>
  <c r="H1564" i="6"/>
  <c r="H1563" i="6"/>
  <c r="H1562" i="6"/>
  <c r="H1561" i="6"/>
  <c r="H1560" i="6"/>
  <c r="H1559" i="6"/>
  <c r="H1558" i="6"/>
  <c r="H1557" i="6"/>
  <c r="H1556" i="6"/>
  <c r="H1555" i="6"/>
  <c r="H1554" i="6"/>
  <c r="H1553" i="6"/>
  <c r="H1552" i="6"/>
  <c r="H1551" i="6"/>
  <c r="H1550" i="6"/>
  <c r="H1549" i="6"/>
  <c r="H1548" i="6"/>
  <c r="H1547" i="6"/>
  <c r="H1546" i="6"/>
  <c r="H1545" i="6"/>
  <c r="H1544" i="6"/>
  <c r="H1543" i="6"/>
  <c r="H1542" i="6"/>
  <c r="H1541" i="6"/>
  <c r="H1540" i="6"/>
  <c r="H1539" i="6"/>
  <c r="H1538" i="6"/>
  <c r="H1537" i="6"/>
  <c r="H1536" i="6"/>
  <c r="H1535" i="6"/>
  <c r="H1534" i="6"/>
  <c r="H1533" i="6"/>
  <c r="H1532" i="6"/>
  <c r="H1531" i="6"/>
  <c r="H1530" i="6"/>
  <c r="H1529" i="6"/>
  <c r="H1528" i="6"/>
  <c r="H1527" i="6"/>
  <c r="H1526" i="6"/>
  <c r="H1525" i="6"/>
  <c r="H1524" i="6"/>
  <c r="H1523" i="6"/>
  <c r="H1522" i="6"/>
  <c r="H1521" i="6"/>
  <c r="H1520" i="6"/>
  <c r="H1519" i="6"/>
  <c r="H1518" i="6"/>
  <c r="H1517" i="6"/>
  <c r="H1516" i="6"/>
  <c r="H1515" i="6"/>
  <c r="H1514" i="6"/>
  <c r="H1513" i="6"/>
  <c r="H1512" i="6"/>
  <c r="H1511" i="6"/>
  <c r="H1510" i="6"/>
  <c r="H1509" i="6"/>
  <c r="H1508" i="6"/>
  <c r="H1507" i="6"/>
  <c r="H1506" i="6"/>
  <c r="H1505" i="6"/>
  <c r="H1504" i="6"/>
  <c r="H1503" i="6"/>
  <c r="H1502" i="6"/>
  <c r="H1501" i="6"/>
  <c r="H1500" i="6"/>
  <c r="H1499" i="6"/>
  <c r="H1498" i="6"/>
  <c r="H1497" i="6"/>
  <c r="H1496" i="6"/>
  <c r="H1495" i="6"/>
  <c r="H1494" i="6"/>
  <c r="H1493" i="6"/>
  <c r="H1492" i="6"/>
  <c r="H1491" i="6"/>
  <c r="H1490" i="6"/>
  <c r="H1489" i="6"/>
  <c r="H1488" i="6"/>
  <c r="H1487" i="6"/>
  <c r="H1486" i="6"/>
  <c r="H1485" i="6"/>
  <c r="H1484" i="6"/>
  <c r="H1483" i="6"/>
  <c r="H1482" i="6"/>
  <c r="H1481" i="6"/>
  <c r="H1480" i="6"/>
  <c r="H1479" i="6"/>
  <c r="H1478" i="6"/>
  <c r="H1477" i="6"/>
  <c r="H1476" i="6"/>
  <c r="H1475" i="6"/>
  <c r="H1474" i="6"/>
  <c r="H1473" i="6"/>
  <c r="H1472" i="6"/>
  <c r="H1471" i="6"/>
  <c r="H1470" i="6"/>
  <c r="H1469" i="6"/>
  <c r="H1468" i="6"/>
  <c r="H1467" i="6"/>
  <c r="H1466" i="6"/>
  <c r="H1465" i="6"/>
  <c r="H1464" i="6"/>
  <c r="H1463" i="6"/>
  <c r="H1462" i="6"/>
  <c r="H1461" i="6"/>
  <c r="H1460" i="6"/>
  <c r="H1459" i="6"/>
  <c r="H1458" i="6"/>
  <c r="H1457" i="6"/>
  <c r="H1456" i="6"/>
  <c r="H1455" i="6"/>
  <c r="H1454" i="6"/>
  <c r="H1453" i="6"/>
  <c r="H1452" i="6"/>
  <c r="H1451" i="6"/>
  <c r="H1450" i="6"/>
  <c r="H1449" i="6"/>
  <c r="H1448" i="6"/>
  <c r="H1447" i="6"/>
  <c r="H1446" i="6"/>
  <c r="H1445" i="6"/>
  <c r="H1444" i="6"/>
  <c r="H1443" i="6"/>
  <c r="H1442" i="6"/>
  <c r="H1441" i="6"/>
  <c r="H1440" i="6"/>
  <c r="H1439" i="6"/>
  <c r="H1438" i="6"/>
  <c r="H1437" i="6"/>
  <c r="H1436" i="6"/>
  <c r="H1435" i="6"/>
  <c r="H1434" i="6"/>
  <c r="H1433" i="6"/>
  <c r="H1432" i="6"/>
  <c r="H1431" i="6"/>
  <c r="H1430" i="6"/>
  <c r="H1429" i="6"/>
  <c r="H1428" i="6"/>
  <c r="H1427" i="6"/>
  <c r="H1426" i="6"/>
  <c r="H1425" i="6"/>
  <c r="H1424" i="6"/>
  <c r="H1423" i="6"/>
  <c r="H1422" i="6"/>
  <c r="H1421" i="6"/>
  <c r="H1420" i="6"/>
  <c r="B1594" i="6" l="1"/>
  <c r="B1595" i="6" s="1"/>
  <c r="B1596" i="6"/>
  <c r="A1595" i="6"/>
  <c r="A1594" i="6"/>
  <c r="B1536" i="6"/>
  <c r="B1537" i="6" s="1"/>
  <c r="A1537" i="6" s="1"/>
  <c r="B1563" i="6"/>
  <c r="A1563" i="6" s="1"/>
  <c r="B1498" i="6"/>
  <c r="A1497" i="6"/>
  <c r="B1456" i="6"/>
  <c r="A1455" i="6"/>
  <c r="B1471" i="6"/>
  <c r="B1538" i="6"/>
  <c r="B1422" i="6"/>
  <c r="A1596" i="6" l="1"/>
  <c r="B1597" i="6"/>
  <c r="A1536" i="6"/>
  <c r="B1564" i="6"/>
  <c r="A1456" i="6"/>
  <c r="B1457" i="6"/>
  <c r="B1423" i="6"/>
  <c r="A1422" i="6"/>
  <c r="A1564" i="6"/>
  <c r="B1565" i="6"/>
  <c r="A1538" i="6"/>
  <c r="B1539" i="6"/>
  <c r="A1471" i="6"/>
  <c r="B1472" i="6"/>
  <c r="A1498" i="6"/>
  <c r="B1499" i="6"/>
  <c r="B1598" i="6" l="1"/>
  <c r="A1597" i="6"/>
  <c r="A1472" i="6"/>
  <c r="B1473" i="6"/>
  <c r="B1424" i="6"/>
  <c r="A1423" i="6"/>
  <c r="B1540" i="6"/>
  <c r="A1539" i="6"/>
  <c r="A1499" i="6"/>
  <c r="B1500" i="6"/>
  <c r="A1565" i="6"/>
  <c r="B1566" i="6"/>
  <c r="A1457" i="6"/>
  <c r="B1458" i="6"/>
  <c r="B1599" i="6" l="1"/>
  <c r="A1598" i="6"/>
  <c r="A1540" i="6"/>
  <c r="B1541" i="6"/>
  <c r="B1567" i="6"/>
  <c r="A1566" i="6"/>
  <c r="B1501" i="6"/>
  <c r="A1500" i="6"/>
  <c r="A1424" i="6"/>
  <c r="B1425" i="6"/>
  <c r="A1458" i="6"/>
  <c r="B1459" i="6"/>
  <c r="B1474" i="6"/>
  <c r="A1473" i="6"/>
  <c r="A1599" i="6" l="1"/>
  <c r="B1600" i="6"/>
  <c r="A1567" i="6"/>
  <c r="B1568" i="6"/>
  <c r="A1474" i="6"/>
  <c r="B1475" i="6"/>
  <c r="A1501" i="6"/>
  <c r="B1502" i="6"/>
  <c r="A1459" i="6"/>
  <c r="B1460" i="6"/>
  <c r="A1425" i="6"/>
  <c r="B1426" i="6"/>
  <c r="A1541" i="6"/>
  <c r="B1542" i="6"/>
  <c r="B1601" i="6" l="1"/>
  <c r="A1600" i="6"/>
  <c r="B1427" i="6"/>
  <c r="A1426" i="6"/>
  <c r="A1502" i="6"/>
  <c r="B1503" i="6"/>
  <c r="A1475" i="6"/>
  <c r="B1476" i="6"/>
  <c r="B1543" i="6"/>
  <c r="A1542" i="6"/>
  <c r="A1460" i="6"/>
  <c r="B1461" i="6"/>
  <c r="A1568" i="6"/>
  <c r="B1569" i="6"/>
  <c r="B1602" i="6" l="1"/>
  <c r="A1601" i="6"/>
  <c r="A1461" i="6"/>
  <c r="B1462" i="6"/>
  <c r="B1504" i="6"/>
  <c r="A1503" i="6"/>
  <c r="B1570" i="6"/>
  <c r="A1569" i="6"/>
  <c r="A1543" i="6"/>
  <c r="B1544" i="6"/>
  <c r="A1476" i="6"/>
  <c r="B1477" i="6"/>
  <c r="A1427" i="6"/>
  <c r="B1428" i="6"/>
  <c r="A1602" i="6" l="1"/>
  <c r="B1603" i="6"/>
  <c r="A1477" i="6"/>
  <c r="B1478" i="6"/>
  <c r="A1570" i="6"/>
  <c r="B1571" i="6"/>
  <c r="A1544" i="6"/>
  <c r="B1545" i="6"/>
  <c r="A1504" i="6"/>
  <c r="B1505" i="6"/>
  <c r="A1428" i="6"/>
  <c r="B1429" i="6"/>
  <c r="A1462" i="6"/>
  <c r="B1463" i="6"/>
  <c r="B1604" i="6" l="1"/>
  <c r="A1603" i="6"/>
  <c r="B1546" i="6"/>
  <c r="A1545" i="6"/>
  <c r="A1429" i="6"/>
  <c r="B1430" i="6"/>
  <c r="A1571" i="6"/>
  <c r="B1572" i="6"/>
  <c r="A1463" i="6"/>
  <c r="B1464" i="6"/>
  <c r="A1505" i="6"/>
  <c r="B1506" i="6"/>
  <c r="A1478" i="6"/>
  <c r="B1479" i="6"/>
  <c r="B1605" i="6" l="1"/>
  <c r="A1604" i="6"/>
  <c r="B1507" i="6"/>
  <c r="A1506" i="6"/>
  <c r="A1430" i="6"/>
  <c r="B1431" i="6"/>
  <c r="B1465" i="6"/>
  <c r="A1464" i="6"/>
  <c r="A1546" i="6"/>
  <c r="B1547" i="6"/>
  <c r="A1479" i="6"/>
  <c r="B1480" i="6"/>
  <c r="B1573" i="6"/>
  <c r="A1572" i="6"/>
  <c r="A1605" i="6" l="1"/>
  <c r="B1606" i="6"/>
  <c r="A1573" i="6"/>
  <c r="B1574" i="6"/>
  <c r="A1465" i="6"/>
  <c r="B1466" i="6"/>
  <c r="A1480" i="6"/>
  <c r="B1481" i="6"/>
  <c r="A1431" i="6"/>
  <c r="B1432" i="6"/>
  <c r="A1547" i="6"/>
  <c r="B1548" i="6"/>
  <c r="A1507" i="6"/>
  <c r="B1508" i="6"/>
  <c r="B1607" i="6" l="1"/>
  <c r="A1606" i="6"/>
  <c r="B1549" i="6"/>
  <c r="A1548" i="6"/>
  <c r="A1481" i="6"/>
  <c r="B1482" i="6"/>
  <c r="A1466" i="6"/>
  <c r="B1467" i="6"/>
  <c r="A1508" i="6"/>
  <c r="B1509" i="6"/>
  <c r="A1432" i="6"/>
  <c r="B1433" i="6"/>
  <c r="A1574" i="6"/>
  <c r="B1575" i="6"/>
  <c r="B1608" i="6" l="1"/>
  <c r="A1607" i="6"/>
  <c r="A1433" i="6"/>
  <c r="B1434" i="6"/>
  <c r="B1510" i="6"/>
  <c r="A1509" i="6"/>
  <c r="B1576" i="6"/>
  <c r="A1575" i="6"/>
  <c r="A1467" i="6"/>
  <c r="B1468" i="6"/>
  <c r="B1483" i="6"/>
  <c r="A1482" i="6"/>
  <c r="A1549" i="6"/>
  <c r="B1550" i="6"/>
  <c r="A1608" i="6" l="1"/>
  <c r="B1609" i="6"/>
  <c r="A1510" i="6"/>
  <c r="B1511" i="6"/>
  <c r="A1468" i="6"/>
  <c r="B1469" i="6"/>
  <c r="A1469" i="6" s="1"/>
  <c r="A1483" i="6"/>
  <c r="B1484" i="6"/>
  <c r="A1550" i="6"/>
  <c r="B1551" i="6"/>
  <c r="B1435" i="6"/>
  <c r="A1434" i="6"/>
  <c r="A1576" i="6"/>
  <c r="B1577" i="6"/>
  <c r="B1610" i="6" l="1"/>
  <c r="A1609" i="6"/>
  <c r="A1435" i="6"/>
  <c r="B1436" i="6"/>
  <c r="B1552" i="6"/>
  <c r="A1551" i="6"/>
  <c r="A1577" i="6"/>
  <c r="B1578" i="6"/>
  <c r="A1484" i="6"/>
  <c r="B1485" i="6"/>
  <c r="A1511" i="6"/>
  <c r="B1512" i="6"/>
  <c r="B1611" i="6" l="1"/>
  <c r="A1610" i="6"/>
  <c r="B1513" i="6"/>
  <c r="A1512" i="6"/>
  <c r="A1552" i="6"/>
  <c r="B1553" i="6"/>
  <c r="A1485" i="6"/>
  <c r="B1486" i="6"/>
  <c r="A1436" i="6"/>
  <c r="B1437" i="6"/>
  <c r="B1579" i="6"/>
  <c r="A1578" i="6"/>
  <c r="A1611" i="6" l="1"/>
  <c r="B1612" i="6"/>
  <c r="A1486" i="6"/>
  <c r="B1487" i="6"/>
  <c r="A1553" i="6"/>
  <c r="B1554" i="6"/>
  <c r="A1579" i="6"/>
  <c r="B1580" i="6"/>
  <c r="B1438" i="6"/>
  <c r="A1437" i="6"/>
  <c r="A1513" i="6"/>
  <c r="B1514" i="6"/>
  <c r="B1613" i="6" l="1"/>
  <c r="A1612" i="6"/>
  <c r="A1514" i="6"/>
  <c r="B1515" i="6"/>
  <c r="B1555" i="6"/>
  <c r="A1554" i="6"/>
  <c r="A1487" i="6"/>
  <c r="B1488" i="6"/>
  <c r="B1439" i="6"/>
  <c r="A1438" i="6"/>
  <c r="A1580" i="6"/>
  <c r="B1581" i="6"/>
  <c r="B1614" i="6" l="1"/>
  <c r="A1613" i="6"/>
  <c r="B1489" i="6"/>
  <c r="A1488" i="6"/>
  <c r="A1439" i="6"/>
  <c r="B1440" i="6"/>
  <c r="B1582" i="6"/>
  <c r="A1581" i="6"/>
  <c r="A1555" i="6"/>
  <c r="B1556" i="6"/>
  <c r="B1516" i="6"/>
  <c r="A1515" i="6"/>
  <c r="A1614" i="6" l="1"/>
  <c r="B1615" i="6"/>
  <c r="A1516" i="6"/>
  <c r="B1517" i="6"/>
  <c r="A1556" i="6"/>
  <c r="B1557" i="6"/>
  <c r="B1441" i="6"/>
  <c r="A1440" i="6"/>
  <c r="A1582" i="6"/>
  <c r="B1583" i="6"/>
  <c r="A1489" i="6"/>
  <c r="B1490" i="6"/>
  <c r="B1616" i="6" l="1"/>
  <c r="A1615" i="6"/>
  <c r="A1490" i="6"/>
  <c r="B1491" i="6"/>
  <c r="B1558" i="6"/>
  <c r="A1557" i="6"/>
  <c r="A1583" i="6"/>
  <c r="B1584" i="6"/>
  <c r="A1517" i="6"/>
  <c r="B1518" i="6"/>
  <c r="B1442" i="6"/>
  <c r="A1441" i="6"/>
  <c r="B1617" i="6" l="1"/>
  <c r="A1616" i="6"/>
  <c r="B1585" i="6"/>
  <c r="A1584" i="6"/>
  <c r="A1442" i="6"/>
  <c r="B1443" i="6"/>
  <c r="A1558" i="6"/>
  <c r="B1559" i="6"/>
  <c r="B1519" i="6"/>
  <c r="A1518" i="6"/>
  <c r="B1492" i="6"/>
  <c r="A1491" i="6"/>
  <c r="A1617" i="6" l="1"/>
  <c r="B1618" i="6"/>
  <c r="A1492" i="6"/>
  <c r="B1493" i="6"/>
  <c r="A1443" i="6"/>
  <c r="B1444" i="6"/>
  <c r="A1519" i="6"/>
  <c r="B1520" i="6"/>
  <c r="A1559" i="6"/>
  <c r="B1560" i="6"/>
  <c r="A1585" i="6"/>
  <c r="B1586" i="6"/>
  <c r="B1619" i="6" l="1"/>
  <c r="A1618" i="6"/>
  <c r="A1586" i="6"/>
  <c r="B1587" i="6"/>
  <c r="B1445" i="6"/>
  <c r="A1444" i="6"/>
  <c r="B1561" i="6"/>
  <c r="A1561" i="6" s="1"/>
  <c r="A1560" i="6"/>
  <c r="A1493" i="6"/>
  <c r="B1494" i="6"/>
  <c r="A1520" i="6"/>
  <c r="B1521" i="6"/>
  <c r="B1620" i="6" l="1"/>
  <c r="A1619" i="6"/>
  <c r="B1522" i="6"/>
  <c r="A1521" i="6"/>
  <c r="A1445" i="6"/>
  <c r="B1446" i="6"/>
  <c r="B1495" i="6"/>
  <c r="A1494" i="6"/>
  <c r="B1588" i="6"/>
  <c r="A1587" i="6"/>
  <c r="A1620" i="6" l="1"/>
  <c r="B1621" i="6"/>
  <c r="A1446" i="6"/>
  <c r="B1447" i="6"/>
  <c r="A1588" i="6"/>
  <c r="B1589" i="6"/>
  <c r="A1522" i="6"/>
  <c r="B1523" i="6"/>
  <c r="A1495" i="6"/>
  <c r="B1496" i="6"/>
  <c r="A1496" i="6" s="1"/>
  <c r="B1622" i="6" l="1"/>
  <c r="A1621" i="6"/>
  <c r="A1523" i="6"/>
  <c r="B1524" i="6"/>
  <c r="A1589" i="6"/>
  <c r="B1590" i="6"/>
  <c r="A1447" i="6"/>
  <c r="B1448" i="6"/>
  <c r="B1623" i="6" l="1"/>
  <c r="A1622" i="6"/>
  <c r="B1591" i="6"/>
  <c r="A1590" i="6"/>
  <c r="A1448" i="6"/>
  <c r="B1449" i="6"/>
  <c r="B1525" i="6"/>
  <c r="A1524" i="6"/>
  <c r="A1623" i="6" l="1"/>
  <c r="B1624" i="6"/>
  <c r="A1449" i="6"/>
  <c r="B1450" i="6"/>
  <c r="A1591" i="6"/>
  <c r="B1592" i="6"/>
  <c r="A1525" i="6"/>
  <c r="B1526" i="6"/>
  <c r="B1625" i="6" l="1"/>
  <c r="A1624" i="6"/>
  <c r="A1592" i="6"/>
  <c r="A1526" i="6"/>
  <c r="B1527" i="6"/>
  <c r="B1451" i="6"/>
  <c r="A1450" i="6"/>
  <c r="B1626" i="6" l="1"/>
  <c r="A1625" i="6"/>
  <c r="B1528" i="6"/>
  <c r="A1527" i="6"/>
  <c r="A1451" i="6"/>
  <c r="B1452" i="6"/>
  <c r="A1626" i="6" l="1"/>
  <c r="B1627" i="6"/>
  <c r="B1453" i="6"/>
  <c r="A1452" i="6"/>
  <c r="A1528" i="6"/>
  <c r="B1529" i="6"/>
  <c r="B1628" i="6" l="1"/>
  <c r="A1627" i="6"/>
  <c r="A1529" i="6"/>
  <c r="B1530" i="6"/>
  <c r="A1453" i="6"/>
  <c r="B1454" i="6"/>
  <c r="A1454" i="6" s="1"/>
  <c r="B1629" i="6" l="1"/>
  <c r="A1628" i="6"/>
  <c r="B1531" i="6"/>
  <c r="A1530" i="6"/>
  <c r="A1629" i="6" l="1"/>
  <c r="B1630" i="6"/>
  <c r="A1531" i="6"/>
  <c r="B1532" i="6"/>
  <c r="B1631" i="6" l="1"/>
  <c r="A1630" i="6"/>
  <c r="A1532" i="6"/>
  <c r="B1533" i="6"/>
  <c r="B1632" i="6" l="1"/>
  <c r="A1632" i="6" s="1"/>
  <c r="A1631" i="6"/>
  <c r="B1534" i="6"/>
  <c r="A1534" i="6" s="1"/>
  <c r="A1533" i="6"/>
  <c r="J36" i="4" l="1"/>
  <c r="G36" i="4"/>
  <c r="AX3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L50" i="4"/>
  <c r="C9" i="1" l="1"/>
  <c r="C10" i="1"/>
  <c r="F109" i="5"/>
  <c r="G109" i="5"/>
  <c r="H109" i="5"/>
  <c r="I109" i="5"/>
  <c r="J109" i="5"/>
  <c r="K109" i="5"/>
  <c r="L109" i="5"/>
  <c r="M109" i="5"/>
  <c r="N109" i="5"/>
  <c r="O109" i="5"/>
  <c r="P109" i="5"/>
  <c r="E109" i="5"/>
  <c r="T85" i="5" l="1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B538" i="6"/>
  <c r="A538" i="6" s="1"/>
  <c r="U1253" i="6"/>
  <c r="U1254" i="6"/>
  <c r="U1255" i="6"/>
  <c r="U1256" i="6"/>
  <c r="U1257" i="6"/>
  <c r="U1258" i="6"/>
  <c r="U1259" i="6"/>
  <c r="U1260" i="6"/>
  <c r="U1261" i="6"/>
  <c r="U1262" i="6"/>
  <c r="U1263" i="6"/>
  <c r="U1264" i="6"/>
  <c r="U1265" i="6"/>
  <c r="U1266" i="6"/>
  <c r="U1267" i="6"/>
  <c r="U1268" i="6"/>
  <c r="U1269" i="6"/>
  <c r="U1270" i="6"/>
  <c r="U1271" i="6"/>
  <c r="U1272" i="6"/>
  <c r="U1273" i="6"/>
  <c r="U1274" i="6"/>
  <c r="U1275" i="6"/>
  <c r="U1276" i="6"/>
  <c r="U1277" i="6"/>
  <c r="U1278" i="6"/>
  <c r="U1279" i="6"/>
  <c r="U1280" i="6"/>
  <c r="U1281" i="6"/>
  <c r="U1282" i="6"/>
  <c r="U1283" i="6"/>
  <c r="U1284" i="6"/>
  <c r="U1285" i="6"/>
  <c r="U1286" i="6"/>
  <c r="U1287" i="6"/>
  <c r="U1288" i="6"/>
  <c r="U1289" i="6"/>
  <c r="U1290" i="6"/>
  <c r="U1291" i="6"/>
  <c r="U1292" i="6"/>
  <c r="U1293" i="6"/>
  <c r="U1294" i="6"/>
  <c r="U1295" i="6"/>
  <c r="U1296" i="6"/>
  <c r="U1297" i="6"/>
  <c r="U1298" i="6"/>
  <c r="U1299" i="6"/>
  <c r="U1300" i="6"/>
  <c r="U1301" i="6"/>
  <c r="U1302" i="6"/>
  <c r="U1303" i="6"/>
  <c r="U1304" i="6"/>
  <c r="U1305" i="6"/>
  <c r="U1306" i="6"/>
  <c r="U1307" i="6"/>
  <c r="U1308" i="6"/>
  <c r="U1309" i="6"/>
  <c r="U1310" i="6"/>
  <c r="U1311" i="6"/>
  <c r="U1312" i="6"/>
  <c r="U1313" i="6"/>
  <c r="U1314" i="6"/>
  <c r="U1315" i="6"/>
  <c r="U1316" i="6"/>
  <c r="U1317" i="6"/>
  <c r="U1318" i="6"/>
  <c r="U1319" i="6"/>
  <c r="U1320" i="6"/>
  <c r="U1321" i="6"/>
  <c r="U1322" i="6"/>
  <c r="U1323" i="6"/>
  <c r="U1324" i="6"/>
  <c r="U1325" i="6"/>
  <c r="U1326" i="6"/>
  <c r="U1327" i="6"/>
  <c r="U1328" i="6"/>
  <c r="U1329" i="6"/>
  <c r="U1330" i="6"/>
  <c r="U1331" i="6"/>
  <c r="U1332" i="6"/>
  <c r="U1333" i="6"/>
  <c r="U1334" i="6"/>
  <c r="U1335" i="6"/>
  <c r="U1336" i="6"/>
  <c r="U1337" i="6"/>
  <c r="U1338" i="6"/>
  <c r="U1339" i="6"/>
  <c r="U1340" i="6"/>
  <c r="U1341" i="6"/>
  <c r="U1342" i="6"/>
  <c r="U1343" i="6"/>
  <c r="U1344" i="6"/>
  <c r="U1345" i="6"/>
  <c r="U1346" i="6"/>
  <c r="U1347" i="6"/>
  <c r="U1348" i="6"/>
  <c r="U1349" i="6"/>
  <c r="U1350" i="6"/>
  <c r="U1351" i="6"/>
  <c r="U1352" i="6"/>
  <c r="U1353" i="6"/>
  <c r="U1354" i="6"/>
  <c r="U1355" i="6"/>
  <c r="U1356" i="6"/>
  <c r="U1357" i="6"/>
  <c r="U1358" i="6"/>
  <c r="U1359" i="6"/>
  <c r="U1360" i="6"/>
  <c r="U1361" i="6"/>
  <c r="U1362" i="6"/>
  <c r="U1363" i="6"/>
  <c r="U1364" i="6"/>
  <c r="U1365" i="6"/>
  <c r="U1366" i="6"/>
  <c r="U1367" i="6"/>
  <c r="U1368" i="6"/>
  <c r="U1369" i="6"/>
  <c r="U1370" i="6"/>
  <c r="U1371" i="6"/>
  <c r="U1372" i="6"/>
  <c r="U1373" i="6"/>
  <c r="U1374" i="6"/>
  <c r="U1375" i="6"/>
  <c r="U1376" i="6"/>
  <c r="U1377" i="6"/>
  <c r="U1378" i="6"/>
  <c r="U1379" i="6"/>
  <c r="U1380" i="6"/>
  <c r="U1381" i="6"/>
  <c r="U1382" i="6"/>
  <c r="U1383" i="6"/>
  <c r="U1384" i="6"/>
  <c r="U1385" i="6"/>
  <c r="U1386" i="6"/>
  <c r="U1387" i="6"/>
  <c r="U1388" i="6"/>
  <c r="U1389" i="6"/>
  <c r="U1390" i="6"/>
  <c r="U1391" i="6"/>
  <c r="U1392" i="6"/>
  <c r="U1393" i="6"/>
  <c r="U1394" i="6"/>
  <c r="U1395" i="6"/>
  <c r="U1396" i="6"/>
  <c r="U1397" i="6"/>
  <c r="U1398" i="6"/>
  <c r="U1399" i="6"/>
  <c r="U1400" i="6"/>
  <c r="U1401" i="6"/>
  <c r="U1402" i="6"/>
  <c r="U1403" i="6"/>
  <c r="U1404" i="6"/>
  <c r="U1405" i="6"/>
  <c r="U1406" i="6"/>
  <c r="U1407" i="6"/>
  <c r="U1408" i="6"/>
  <c r="U1409" i="6"/>
  <c r="U1410" i="6"/>
  <c r="U1411" i="6"/>
  <c r="U1412" i="6"/>
  <c r="U1413" i="6"/>
  <c r="U1414" i="6"/>
  <c r="U1415" i="6"/>
  <c r="U1416" i="6"/>
  <c r="U1417" i="6"/>
  <c r="U1418" i="6"/>
  <c r="U1419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B539" i="6" l="1"/>
  <c r="B540" i="6" s="1"/>
  <c r="A52" i="4"/>
  <c r="C52" i="4"/>
  <c r="K13" i="5"/>
  <c r="D49" i="4"/>
  <c r="J13" i="5" l="1"/>
  <c r="N1" i="6" s="1"/>
  <c r="O1" i="6"/>
  <c r="E49" i="4"/>
  <c r="F49" i="4" s="1"/>
  <c r="G49" i="4" s="1"/>
  <c r="H49" i="4" s="1"/>
  <c r="I49" i="4" s="1"/>
  <c r="J49" i="4" s="1"/>
  <c r="A539" i="6"/>
  <c r="A540" i="6"/>
  <c r="B541" i="6"/>
  <c r="J63" i="5"/>
  <c r="L13" i="5"/>
  <c r="P1" i="6" s="1"/>
  <c r="K63" i="5"/>
  <c r="F81" i="10"/>
  <c r="F82" i="9"/>
  <c r="H57" i="8"/>
  <c r="P70" i="7"/>
  <c r="K115" i="5"/>
  <c r="F79" i="10"/>
  <c r="F80" i="9"/>
  <c r="H55" i="8"/>
  <c r="K70" i="7"/>
  <c r="K113" i="5"/>
  <c r="T75" i="5"/>
  <c r="T76" i="5"/>
  <c r="T77" i="5"/>
  <c r="T78" i="5"/>
  <c r="T79" i="5"/>
  <c r="T80" i="5"/>
  <c r="T81" i="5"/>
  <c r="T82" i="5"/>
  <c r="T83" i="5"/>
  <c r="T84" i="5"/>
  <c r="T108" i="5"/>
  <c r="A11" i="11"/>
  <c r="A9" i="11"/>
  <c r="J3" i="11"/>
  <c r="A81" i="10"/>
  <c r="A79" i="10"/>
  <c r="K12" i="10"/>
  <c r="J12" i="10"/>
  <c r="J11" i="10"/>
  <c r="A11" i="10"/>
  <c r="A9" i="10"/>
  <c r="J3" i="10"/>
  <c r="A82" i="9"/>
  <c r="A80" i="9"/>
  <c r="K12" i="9"/>
  <c r="J12" i="9"/>
  <c r="J11" i="9"/>
  <c r="A11" i="9"/>
  <c r="A9" i="9"/>
  <c r="J3" i="9"/>
  <c r="C57" i="8"/>
  <c r="C55" i="8"/>
  <c r="E3" i="8"/>
  <c r="N2" i="8"/>
  <c r="E1" i="8"/>
  <c r="N70" i="7"/>
  <c r="F70" i="7"/>
  <c r="D31" i="7"/>
  <c r="D30" i="7"/>
  <c r="D29" i="7"/>
  <c r="C29" i="7" s="1"/>
  <c r="D28" i="7"/>
  <c r="C28" i="7" s="1"/>
  <c r="D27" i="7"/>
  <c r="D26" i="7"/>
  <c r="D25" i="7"/>
  <c r="D24" i="7"/>
  <c r="D23" i="7"/>
  <c r="C23" i="7" s="1"/>
  <c r="D22" i="7"/>
  <c r="D21" i="7"/>
  <c r="D20" i="7"/>
  <c r="D19" i="7"/>
  <c r="D18" i="7"/>
  <c r="U17" i="7"/>
  <c r="V17" i="7" s="1"/>
  <c r="W17" i="7" s="1"/>
  <c r="D17" i="7"/>
  <c r="C17" i="7" s="1"/>
  <c r="U16" i="7"/>
  <c r="V16" i="7" s="1"/>
  <c r="W16" i="7" s="1"/>
  <c r="D16" i="7"/>
  <c r="U15" i="7"/>
  <c r="V15" i="7" s="1"/>
  <c r="W15" i="7" s="1"/>
  <c r="D15" i="7"/>
  <c r="U14" i="7"/>
  <c r="V14" i="7" s="1"/>
  <c r="W14" i="7" s="1"/>
  <c r="D14" i="7"/>
  <c r="U13" i="7"/>
  <c r="V13" i="7" s="1"/>
  <c r="W13" i="7" s="1"/>
  <c r="D13" i="7"/>
  <c r="U12" i="7"/>
  <c r="V12" i="7" s="1"/>
  <c r="W12" i="7" s="1"/>
  <c r="D12" i="7"/>
  <c r="C12" i="7" s="1"/>
  <c r="I4" i="7"/>
  <c r="O3" i="7"/>
  <c r="I2" i="7"/>
  <c r="AA1" i="6"/>
  <c r="C115" i="5"/>
  <c r="C113" i="5"/>
  <c r="C61" i="5"/>
  <c r="E3" i="5"/>
  <c r="Q2" i="5"/>
  <c r="E1" i="5"/>
  <c r="A14" i="4"/>
  <c r="A11" i="4"/>
  <c r="K3" i="4"/>
  <c r="I14" i="1"/>
  <c r="G14" i="1"/>
  <c r="F14" i="1"/>
  <c r="E14" i="1"/>
  <c r="D14" i="1"/>
  <c r="C14" i="1"/>
  <c r="B14" i="1"/>
  <c r="I13" i="1"/>
  <c r="G13" i="1"/>
  <c r="F13" i="1"/>
  <c r="E13" i="1"/>
  <c r="D13" i="1"/>
  <c r="C13" i="1"/>
  <c r="B13" i="1"/>
  <c r="E3" i="1"/>
  <c r="F81" i="11"/>
  <c r="A81" i="11"/>
  <c r="L81" i="11" s="1"/>
  <c r="L79" i="11"/>
  <c r="F79" i="11"/>
  <c r="A79" i="11"/>
  <c r="K12" i="11"/>
  <c r="J12" i="11"/>
  <c r="J11" i="11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B13" i="8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O12" i="8"/>
  <c r="C31" i="7"/>
  <c r="C30" i="7"/>
  <c r="C27" i="7"/>
  <c r="C26" i="7"/>
  <c r="C25" i="7"/>
  <c r="C24" i="7"/>
  <c r="C22" i="7"/>
  <c r="C21" i="7"/>
  <c r="C20" i="7"/>
  <c r="C19" i="7"/>
  <c r="C18" i="7"/>
  <c r="C16" i="7"/>
  <c r="C15" i="7"/>
  <c r="C14" i="7"/>
  <c r="E13" i="7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C13" i="7"/>
  <c r="G10" i="7"/>
  <c r="U1252" i="6"/>
  <c r="H1252" i="6"/>
  <c r="U1251" i="6"/>
  <c r="H1251" i="6"/>
  <c r="U1250" i="6"/>
  <c r="H1250" i="6"/>
  <c r="U1249" i="6"/>
  <c r="H1249" i="6"/>
  <c r="U1248" i="6"/>
  <c r="H1248" i="6"/>
  <c r="U1247" i="6"/>
  <c r="H1247" i="6"/>
  <c r="U1246" i="6"/>
  <c r="H1246" i="6"/>
  <c r="U1245" i="6"/>
  <c r="H1245" i="6"/>
  <c r="U1244" i="6"/>
  <c r="H1244" i="6"/>
  <c r="U1243" i="6"/>
  <c r="H1243" i="6"/>
  <c r="U1242" i="6"/>
  <c r="H1242" i="6"/>
  <c r="U1241" i="6"/>
  <c r="H1241" i="6"/>
  <c r="U1240" i="6"/>
  <c r="H1240" i="6"/>
  <c r="U1239" i="6"/>
  <c r="H1239" i="6"/>
  <c r="U1238" i="6"/>
  <c r="H1238" i="6"/>
  <c r="U1237" i="6"/>
  <c r="H1237" i="6"/>
  <c r="U1236" i="6"/>
  <c r="H1236" i="6"/>
  <c r="U1235" i="6"/>
  <c r="H1235" i="6"/>
  <c r="U1234" i="6"/>
  <c r="H1234" i="6"/>
  <c r="U1233" i="6"/>
  <c r="H1233" i="6"/>
  <c r="U1232" i="6"/>
  <c r="H1232" i="6"/>
  <c r="U1231" i="6"/>
  <c r="H1231" i="6"/>
  <c r="U1230" i="6"/>
  <c r="H1230" i="6"/>
  <c r="U1229" i="6"/>
  <c r="H1229" i="6"/>
  <c r="U1228" i="6"/>
  <c r="H1228" i="6"/>
  <c r="U1227" i="6"/>
  <c r="H1227" i="6"/>
  <c r="U1226" i="6"/>
  <c r="H1226" i="6"/>
  <c r="U1225" i="6"/>
  <c r="H1225" i="6"/>
  <c r="U1224" i="6"/>
  <c r="H1224" i="6"/>
  <c r="U1223" i="6"/>
  <c r="H1223" i="6"/>
  <c r="U1222" i="6"/>
  <c r="H1222" i="6"/>
  <c r="U1221" i="6"/>
  <c r="H1221" i="6"/>
  <c r="U1220" i="6"/>
  <c r="H1220" i="6"/>
  <c r="U1219" i="6"/>
  <c r="H1219" i="6"/>
  <c r="U1218" i="6"/>
  <c r="H1218" i="6"/>
  <c r="U1217" i="6"/>
  <c r="H1217" i="6"/>
  <c r="U1216" i="6"/>
  <c r="H1216" i="6"/>
  <c r="U1215" i="6"/>
  <c r="H1215" i="6"/>
  <c r="U1214" i="6"/>
  <c r="H1214" i="6"/>
  <c r="U1213" i="6"/>
  <c r="H1213" i="6"/>
  <c r="U1212" i="6"/>
  <c r="H1212" i="6"/>
  <c r="U1211" i="6"/>
  <c r="H1211" i="6"/>
  <c r="U1210" i="6"/>
  <c r="H1210" i="6"/>
  <c r="U1209" i="6"/>
  <c r="H1209" i="6"/>
  <c r="U1208" i="6"/>
  <c r="H1208" i="6"/>
  <c r="U1207" i="6"/>
  <c r="H1207" i="6"/>
  <c r="U1206" i="6"/>
  <c r="H1206" i="6"/>
  <c r="U1205" i="6"/>
  <c r="H1205" i="6"/>
  <c r="U1204" i="6"/>
  <c r="H1204" i="6"/>
  <c r="U1203" i="6"/>
  <c r="H1203" i="6"/>
  <c r="U1202" i="6"/>
  <c r="H1202" i="6"/>
  <c r="U1201" i="6"/>
  <c r="H1201" i="6"/>
  <c r="U1200" i="6"/>
  <c r="H1200" i="6"/>
  <c r="U1199" i="6"/>
  <c r="H1199" i="6"/>
  <c r="U1198" i="6"/>
  <c r="H1198" i="6"/>
  <c r="U1197" i="6"/>
  <c r="H1197" i="6"/>
  <c r="U1196" i="6"/>
  <c r="H1196" i="6"/>
  <c r="U1195" i="6"/>
  <c r="H1195" i="6"/>
  <c r="U1194" i="6"/>
  <c r="H1194" i="6"/>
  <c r="U1193" i="6"/>
  <c r="H1193" i="6"/>
  <c r="U1192" i="6"/>
  <c r="H1192" i="6"/>
  <c r="U1191" i="6"/>
  <c r="H1191" i="6"/>
  <c r="U1190" i="6"/>
  <c r="H1190" i="6"/>
  <c r="U1189" i="6"/>
  <c r="H1189" i="6"/>
  <c r="U1188" i="6"/>
  <c r="H1188" i="6"/>
  <c r="U1187" i="6"/>
  <c r="H1187" i="6"/>
  <c r="U1186" i="6"/>
  <c r="H1186" i="6"/>
  <c r="U1185" i="6"/>
  <c r="H1185" i="6"/>
  <c r="U1184" i="6"/>
  <c r="H1184" i="6"/>
  <c r="U1183" i="6"/>
  <c r="H1183" i="6"/>
  <c r="U1182" i="6"/>
  <c r="H1182" i="6"/>
  <c r="U1181" i="6"/>
  <c r="H1181" i="6"/>
  <c r="U1180" i="6"/>
  <c r="H1180" i="6"/>
  <c r="U1179" i="6"/>
  <c r="H1179" i="6"/>
  <c r="U1178" i="6"/>
  <c r="H1178" i="6"/>
  <c r="U1177" i="6"/>
  <c r="H1177" i="6"/>
  <c r="U1176" i="6"/>
  <c r="H1176" i="6"/>
  <c r="U1175" i="6"/>
  <c r="H1175" i="6"/>
  <c r="U1174" i="6"/>
  <c r="H1174" i="6"/>
  <c r="U1173" i="6"/>
  <c r="H1173" i="6"/>
  <c r="U1172" i="6"/>
  <c r="H1172" i="6"/>
  <c r="U1171" i="6"/>
  <c r="H1171" i="6"/>
  <c r="U1170" i="6"/>
  <c r="H1170" i="6"/>
  <c r="U1169" i="6"/>
  <c r="H1169" i="6"/>
  <c r="U1168" i="6"/>
  <c r="H1168" i="6"/>
  <c r="U1167" i="6"/>
  <c r="H1167" i="6"/>
  <c r="U1166" i="6"/>
  <c r="H1166" i="6"/>
  <c r="U1165" i="6"/>
  <c r="H1165" i="6"/>
  <c r="U1164" i="6"/>
  <c r="H1164" i="6"/>
  <c r="U1163" i="6"/>
  <c r="H1163" i="6"/>
  <c r="U1162" i="6"/>
  <c r="H1162" i="6"/>
  <c r="U1161" i="6"/>
  <c r="H1161" i="6"/>
  <c r="U1160" i="6"/>
  <c r="H1160" i="6"/>
  <c r="U1159" i="6"/>
  <c r="H1159" i="6"/>
  <c r="U1158" i="6"/>
  <c r="H1158" i="6"/>
  <c r="U1157" i="6"/>
  <c r="H1157" i="6"/>
  <c r="U1156" i="6"/>
  <c r="H1156" i="6"/>
  <c r="U1155" i="6"/>
  <c r="H1155" i="6"/>
  <c r="U1154" i="6"/>
  <c r="H1154" i="6"/>
  <c r="U1153" i="6"/>
  <c r="H1153" i="6"/>
  <c r="U1152" i="6"/>
  <c r="H1152" i="6"/>
  <c r="U1151" i="6"/>
  <c r="H1151" i="6"/>
  <c r="U1150" i="6"/>
  <c r="H1150" i="6"/>
  <c r="U1149" i="6"/>
  <c r="H1149" i="6"/>
  <c r="U1148" i="6"/>
  <c r="H1148" i="6"/>
  <c r="U1147" i="6"/>
  <c r="H1147" i="6"/>
  <c r="U1146" i="6"/>
  <c r="H1146" i="6"/>
  <c r="U1145" i="6"/>
  <c r="H1145" i="6"/>
  <c r="U1144" i="6"/>
  <c r="H1144" i="6"/>
  <c r="U1143" i="6"/>
  <c r="H1143" i="6"/>
  <c r="U1142" i="6"/>
  <c r="H1142" i="6"/>
  <c r="U1141" i="6"/>
  <c r="H1141" i="6"/>
  <c r="U1140" i="6"/>
  <c r="H1140" i="6"/>
  <c r="U1139" i="6"/>
  <c r="H1139" i="6"/>
  <c r="U1138" i="6"/>
  <c r="H1138" i="6"/>
  <c r="U1137" i="6"/>
  <c r="H1137" i="6"/>
  <c r="U1136" i="6"/>
  <c r="H1136" i="6"/>
  <c r="U1135" i="6"/>
  <c r="H1135" i="6"/>
  <c r="U1134" i="6"/>
  <c r="H1134" i="6"/>
  <c r="U1133" i="6"/>
  <c r="H1133" i="6"/>
  <c r="U1132" i="6"/>
  <c r="H1132" i="6"/>
  <c r="U1131" i="6"/>
  <c r="H1131" i="6"/>
  <c r="U1130" i="6"/>
  <c r="H1130" i="6"/>
  <c r="U1129" i="6"/>
  <c r="H1129" i="6"/>
  <c r="U1128" i="6"/>
  <c r="H1128" i="6"/>
  <c r="U1127" i="6"/>
  <c r="H1127" i="6"/>
  <c r="U1126" i="6"/>
  <c r="H1126" i="6"/>
  <c r="U1125" i="6"/>
  <c r="H1125" i="6"/>
  <c r="U1124" i="6"/>
  <c r="H1124" i="6"/>
  <c r="U1123" i="6"/>
  <c r="H1123" i="6"/>
  <c r="U1122" i="6"/>
  <c r="H1122" i="6"/>
  <c r="U1121" i="6"/>
  <c r="H1121" i="6"/>
  <c r="U1120" i="6"/>
  <c r="H1120" i="6"/>
  <c r="U1119" i="6"/>
  <c r="H1119" i="6"/>
  <c r="U1118" i="6"/>
  <c r="H1118" i="6"/>
  <c r="U1117" i="6"/>
  <c r="H1117" i="6"/>
  <c r="U1116" i="6"/>
  <c r="H1116" i="6"/>
  <c r="U1115" i="6"/>
  <c r="H1115" i="6"/>
  <c r="U1114" i="6"/>
  <c r="H1114" i="6"/>
  <c r="U1113" i="6"/>
  <c r="H1113" i="6"/>
  <c r="U1112" i="6"/>
  <c r="H1112" i="6"/>
  <c r="U1111" i="6"/>
  <c r="H1111" i="6"/>
  <c r="U1110" i="6"/>
  <c r="H1110" i="6"/>
  <c r="U1109" i="6"/>
  <c r="H1109" i="6"/>
  <c r="U1108" i="6"/>
  <c r="H1108" i="6"/>
  <c r="U1107" i="6"/>
  <c r="H1107" i="6"/>
  <c r="U1106" i="6"/>
  <c r="H1106" i="6"/>
  <c r="U1105" i="6"/>
  <c r="H1105" i="6"/>
  <c r="U1104" i="6"/>
  <c r="H1104" i="6"/>
  <c r="U1103" i="6"/>
  <c r="H1103" i="6"/>
  <c r="U1102" i="6"/>
  <c r="H1102" i="6"/>
  <c r="U1101" i="6"/>
  <c r="H1101" i="6"/>
  <c r="U1100" i="6"/>
  <c r="H1100" i="6"/>
  <c r="U1099" i="6"/>
  <c r="H1099" i="6"/>
  <c r="U1098" i="6"/>
  <c r="H1098" i="6"/>
  <c r="U1097" i="6"/>
  <c r="H1097" i="6"/>
  <c r="U1096" i="6"/>
  <c r="H1096" i="6"/>
  <c r="U1095" i="6"/>
  <c r="H1095" i="6"/>
  <c r="U1094" i="6"/>
  <c r="H1094" i="6"/>
  <c r="U1093" i="6"/>
  <c r="H1093" i="6"/>
  <c r="U1092" i="6"/>
  <c r="H1092" i="6"/>
  <c r="U1091" i="6"/>
  <c r="H1091" i="6"/>
  <c r="U1090" i="6"/>
  <c r="H1090" i="6"/>
  <c r="U1089" i="6"/>
  <c r="H1089" i="6"/>
  <c r="U1088" i="6"/>
  <c r="H1088" i="6"/>
  <c r="U1087" i="6"/>
  <c r="H1087" i="6"/>
  <c r="U1086" i="6"/>
  <c r="H1086" i="6"/>
  <c r="U1085" i="6"/>
  <c r="H1085" i="6"/>
  <c r="U1084" i="6"/>
  <c r="H1084" i="6"/>
  <c r="U1083" i="6"/>
  <c r="H1083" i="6"/>
  <c r="U1082" i="6"/>
  <c r="H1082" i="6"/>
  <c r="U1081" i="6"/>
  <c r="H1081" i="6"/>
  <c r="U1080" i="6"/>
  <c r="H1080" i="6"/>
  <c r="U1079" i="6"/>
  <c r="H1079" i="6"/>
  <c r="U1078" i="6"/>
  <c r="H1078" i="6"/>
  <c r="U1077" i="6"/>
  <c r="H1077" i="6"/>
  <c r="U1076" i="6"/>
  <c r="H1076" i="6"/>
  <c r="U1075" i="6"/>
  <c r="H1075" i="6"/>
  <c r="U1074" i="6"/>
  <c r="H1074" i="6"/>
  <c r="U1073" i="6"/>
  <c r="H1073" i="6"/>
  <c r="U1072" i="6"/>
  <c r="H1072" i="6"/>
  <c r="U1071" i="6"/>
  <c r="H1071" i="6"/>
  <c r="U1070" i="6"/>
  <c r="H1070" i="6"/>
  <c r="U1069" i="6"/>
  <c r="H1069" i="6"/>
  <c r="U1068" i="6"/>
  <c r="H1068" i="6"/>
  <c r="U1067" i="6"/>
  <c r="H1067" i="6"/>
  <c r="U1066" i="6"/>
  <c r="H1066" i="6"/>
  <c r="U1065" i="6"/>
  <c r="H1065" i="6"/>
  <c r="U1064" i="6"/>
  <c r="H1064" i="6"/>
  <c r="U1063" i="6"/>
  <c r="H1063" i="6"/>
  <c r="U1062" i="6"/>
  <c r="H1062" i="6"/>
  <c r="U1061" i="6"/>
  <c r="H1061" i="6"/>
  <c r="U1060" i="6"/>
  <c r="H1060" i="6"/>
  <c r="U1059" i="6"/>
  <c r="H1059" i="6"/>
  <c r="U1058" i="6"/>
  <c r="H1058" i="6"/>
  <c r="U1057" i="6"/>
  <c r="H1057" i="6"/>
  <c r="U1056" i="6"/>
  <c r="H1056" i="6"/>
  <c r="U1055" i="6"/>
  <c r="H1055" i="6"/>
  <c r="U1054" i="6"/>
  <c r="H1054" i="6"/>
  <c r="U1053" i="6"/>
  <c r="H1053" i="6"/>
  <c r="U1052" i="6"/>
  <c r="H1052" i="6"/>
  <c r="U1051" i="6"/>
  <c r="H1051" i="6"/>
  <c r="U1050" i="6"/>
  <c r="H1050" i="6"/>
  <c r="U1049" i="6"/>
  <c r="H1049" i="6"/>
  <c r="U1048" i="6"/>
  <c r="H1048" i="6"/>
  <c r="U1047" i="6"/>
  <c r="H1047" i="6"/>
  <c r="U1046" i="6"/>
  <c r="H1046" i="6"/>
  <c r="U1045" i="6"/>
  <c r="H1045" i="6"/>
  <c r="U1044" i="6"/>
  <c r="H1044" i="6"/>
  <c r="U1043" i="6"/>
  <c r="H1043" i="6"/>
  <c r="U1042" i="6"/>
  <c r="H1042" i="6"/>
  <c r="U1041" i="6"/>
  <c r="H1041" i="6"/>
  <c r="U1040" i="6"/>
  <c r="H1040" i="6"/>
  <c r="U1039" i="6"/>
  <c r="H1039" i="6"/>
  <c r="U1038" i="6"/>
  <c r="H1038" i="6"/>
  <c r="U1037" i="6"/>
  <c r="H1037" i="6"/>
  <c r="U1036" i="6"/>
  <c r="H1036" i="6"/>
  <c r="U1035" i="6"/>
  <c r="H1035" i="6"/>
  <c r="U1034" i="6"/>
  <c r="H1034" i="6"/>
  <c r="U1033" i="6"/>
  <c r="H1033" i="6"/>
  <c r="U1032" i="6"/>
  <c r="H1032" i="6"/>
  <c r="U1031" i="6"/>
  <c r="H1031" i="6"/>
  <c r="U1030" i="6"/>
  <c r="H1030" i="6"/>
  <c r="U1029" i="6"/>
  <c r="H1029" i="6"/>
  <c r="U1028" i="6"/>
  <c r="H1028" i="6"/>
  <c r="U1027" i="6"/>
  <c r="H1027" i="6"/>
  <c r="U1026" i="6"/>
  <c r="H1026" i="6"/>
  <c r="U1025" i="6"/>
  <c r="H1025" i="6"/>
  <c r="U1024" i="6"/>
  <c r="H1024" i="6"/>
  <c r="U1023" i="6"/>
  <c r="H1023" i="6"/>
  <c r="U1022" i="6"/>
  <c r="H1022" i="6"/>
  <c r="U1021" i="6"/>
  <c r="H1021" i="6"/>
  <c r="U1020" i="6"/>
  <c r="H1020" i="6"/>
  <c r="U1019" i="6"/>
  <c r="H1019" i="6"/>
  <c r="U1018" i="6"/>
  <c r="H1018" i="6"/>
  <c r="U1017" i="6"/>
  <c r="H1017" i="6"/>
  <c r="U1016" i="6"/>
  <c r="H1016" i="6"/>
  <c r="U1015" i="6"/>
  <c r="H1015" i="6"/>
  <c r="U1014" i="6"/>
  <c r="H1014" i="6"/>
  <c r="U1013" i="6"/>
  <c r="H1013" i="6"/>
  <c r="U1012" i="6"/>
  <c r="H1012" i="6"/>
  <c r="U1011" i="6"/>
  <c r="H1011" i="6"/>
  <c r="U1010" i="6"/>
  <c r="H1010" i="6"/>
  <c r="U1009" i="6"/>
  <c r="H1009" i="6"/>
  <c r="U1008" i="6"/>
  <c r="H1008" i="6"/>
  <c r="U1007" i="6"/>
  <c r="H1007" i="6"/>
  <c r="U1006" i="6"/>
  <c r="H1006" i="6"/>
  <c r="U1005" i="6"/>
  <c r="H1005" i="6"/>
  <c r="U1004" i="6"/>
  <c r="H1004" i="6"/>
  <c r="U1003" i="6"/>
  <c r="H1003" i="6"/>
  <c r="U1002" i="6"/>
  <c r="H1002" i="6"/>
  <c r="U1001" i="6"/>
  <c r="H1001" i="6"/>
  <c r="U1000" i="6"/>
  <c r="H1000" i="6"/>
  <c r="U999" i="6"/>
  <c r="H999" i="6"/>
  <c r="U998" i="6"/>
  <c r="H998" i="6"/>
  <c r="U997" i="6"/>
  <c r="H997" i="6"/>
  <c r="U996" i="6"/>
  <c r="H996" i="6"/>
  <c r="U995" i="6"/>
  <c r="H995" i="6"/>
  <c r="U994" i="6"/>
  <c r="H994" i="6"/>
  <c r="U993" i="6"/>
  <c r="H993" i="6"/>
  <c r="U992" i="6"/>
  <c r="H992" i="6"/>
  <c r="U991" i="6"/>
  <c r="H991" i="6"/>
  <c r="U990" i="6"/>
  <c r="H990" i="6"/>
  <c r="U989" i="6"/>
  <c r="H989" i="6"/>
  <c r="U988" i="6"/>
  <c r="H988" i="6"/>
  <c r="U987" i="6"/>
  <c r="H987" i="6"/>
  <c r="U986" i="6"/>
  <c r="H986" i="6"/>
  <c r="U985" i="6"/>
  <c r="H985" i="6"/>
  <c r="U984" i="6"/>
  <c r="H984" i="6"/>
  <c r="U983" i="6"/>
  <c r="H983" i="6"/>
  <c r="U982" i="6"/>
  <c r="H982" i="6"/>
  <c r="U981" i="6"/>
  <c r="H981" i="6"/>
  <c r="U980" i="6"/>
  <c r="H980" i="6"/>
  <c r="U979" i="6"/>
  <c r="H979" i="6"/>
  <c r="U978" i="6"/>
  <c r="H978" i="6"/>
  <c r="U977" i="6"/>
  <c r="H977" i="6"/>
  <c r="U976" i="6"/>
  <c r="H976" i="6"/>
  <c r="U975" i="6"/>
  <c r="H975" i="6"/>
  <c r="U974" i="6"/>
  <c r="H974" i="6"/>
  <c r="U973" i="6"/>
  <c r="H973" i="6"/>
  <c r="U972" i="6"/>
  <c r="H972" i="6"/>
  <c r="U971" i="6"/>
  <c r="H971" i="6"/>
  <c r="U970" i="6"/>
  <c r="H970" i="6"/>
  <c r="U969" i="6"/>
  <c r="H969" i="6"/>
  <c r="U968" i="6"/>
  <c r="H968" i="6"/>
  <c r="U967" i="6"/>
  <c r="H967" i="6"/>
  <c r="U966" i="6"/>
  <c r="H966" i="6"/>
  <c r="U965" i="6"/>
  <c r="H965" i="6"/>
  <c r="U964" i="6"/>
  <c r="H964" i="6"/>
  <c r="U963" i="6"/>
  <c r="H963" i="6"/>
  <c r="U962" i="6"/>
  <c r="H962" i="6"/>
  <c r="U961" i="6"/>
  <c r="H961" i="6"/>
  <c r="U960" i="6"/>
  <c r="H960" i="6"/>
  <c r="U959" i="6"/>
  <c r="H959" i="6"/>
  <c r="U958" i="6"/>
  <c r="H958" i="6"/>
  <c r="U957" i="6"/>
  <c r="H957" i="6"/>
  <c r="U956" i="6"/>
  <c r="H956" i="6"/>
  <c r="U955" i="6"/>
  <c r="H955" i="6"/>
  <c r="U954" i="6"/>
  <c r="H954" i="6"/>
  <c r="U953" i="6"/>
  <c r="H953" i="6"/>
  <c r="U952" i="6"/>
  <c r="H952" i="6"/>
  <c r="U951" i="6"/>
  <c r="H951" i="6"/>
  <c r="U950" i="6"/>
  <c r="H950" i="6"/>
  <c r="U949" i="6"/>
  <c r="H949" i="6"/>
  <c r="U948" i="6"/>
  <c r="H948" i="6"/>
  <c r="U947" i="6"/>
  <c r="H947" i="6"/>
  <c r="U946" i="6"/>
  <c r="H946" i="6"/>
  <c r="U945" i="6"/>
  <c r="H945" i="6"/>
  <c r="U944" i="6"/>
  <c r="H944" i="6"/>
  <c r="U943" i="6"/>
  <c r="H943" i="6"/>
  <c r="U942" i="6"/>
  <c r="H942" i="6"/>
  <c r="U941" i="6"/>
  <c r="H941" i="6"/>
  <c r="U940" i="6"/>
  <c r="H940" i="6"/>
  <c r="U939" i="6"/>
  <c r="H939" i="6"/>
  <c r="U938" i="6"/>
  <c r="H938" i="6"/>
  <c r="U937" i="6"/>
  <c r="H937" i="6"/>
  <c r="U936" i="6"/>
  <c r="H936" i="6"/>
  <c r="U935" i="6"/>
  <c r="H935" i="6"/>
  <c r="U934" i="6"/>
  <c r="H934" i="6"/>
  <c r="U933" i="6"/>
  <c r="H933" i="6"/>
  <c r="U932" i="6"/>
  <c r="H932" i="6"/>
  <c r="U931" i="6"/>
  <c r="H931" i="6"/>
  <c r="U930" i="6"/>
  <c r="H930" i="6"/>
  <c r="U929" i="6"/>
  <c r="H929" i="6"/>
  <c r="U928" i="6"/>
  <c r="H928" i="6"/>
  <c r="U927" i="6"/>
  <c r="H927" i="6"/>
  <c r="U926" i="6"/>
  <c r="H926" i="6"/>
  <c r="U925" i="6"/>
  <c r="H925" i="6"/>
  <c r="U924" i="6"/>
  <c r="H924" i="6"/>
  <c r="U923" i="6"/>
  <c r="H923" i="6"/>
  <c r="U922" i="6"/>
  <c r="H922" i="6"/>
  <c r="U921" i="6"/>
  <c r="H921" i="6"/>
  <c r="U920" i="6"/>
  <c r="H920" i="6"/>
  <c r="U919" i="6"/>
  <c r="H919" i="6"/>
  <c r="U918" i="6"/>
  <c r="H918" i="6"/>
  <c r="U917" i="6"/>
  <c r="H917" i="6"/>
  <c r="U916" i="6"/>
  <c r="H916" i="6"/>
  <c r="U915" i="6"/>
  <c r="H915" i="6"/>
  <c r="U914" i="6"/>
  <c r="H914" i="6"/>
  <c r="U913" i="6"/>
  <c r="H913" i="6"/>
  <c r="U912" i="6"/>
  <c r="H912" i="6"/>
  <c r="U911" i="6"/>
  <c r="H911" i="6"/>
  <c r="U910" i="6"/>
  <c r="H910" i="6"/>
  <c r="U909" i="6"/>
  <c r="H909" i="6"/>
  <c r="U908" i="6"/>
  <c r="H908" i="6"/>
  <c r="U907" i="6"/>
  <c r="H907" i="6"/>
  <c r="U906" i="6"/>
  <c r="H906" i="6"/>
  <c r="U905" i="6"/>
  <c r="H905" i="6"/>
  <c r="U904" i="6"/>
  <c r="H904" i="6"/>
  <c r="U903" i="6"/>
  <c r="H903" i="6"/>
  <c r="U902" i="6"/>
  <c r="H902" i="6"/>
  <c r="U901" i="6"/>
  <c r="H901" i="6"/>
  <c r="U900" i="6"/>
  <c r="H900" i="6"/>
  <c r="U899" i="6"/>
  <c r="H899" i="6"/>
  <c r="U898" i="6"/>
  <c r="H898" i="6"/>
  <c r="U897" i="6"/>
  <c r="H897" i="6"/>
  <c r="U896" i="6"/>
  <c r="H896" i="6"/>
  <c r="U895" i="6"/>
  <c r="H895" i="6"/>
  <c r="U894" i="6"/>
  <c r="H894" i="6"/>
  <c r="U893" i="6"/>
  <c r="H893" i="6"/>
  <c r="U892" i="6"/>
  <c r="H892" i="6"/>
  <c r="U891" i="6"/>
  <c r="H891" i="6"/>
  <c r="U890" i="6"/>
  <c r="H890" i="6"/>
  <c r="U889" i="6"/>
  <c r="H889" i="6"/>
  <c r="U888" i="6"/>
  <c r="H888" i="6"/>
  <c r="U887" i="6"/>
  <c r="H887" i="6"/>
  <c r="U886" i="6"/>
  <c r="H886" i="6"/>
  <c r="U885" i="6"/>
  <c r="H885" i="6"/>
  <c r="U884" i="6"/>
  <c r="H884" i="6"/>
  <c r="U883" i="6"/>
  <c r="H883" i="6"/>
  <c r="U882" i="6"/>
  <c r="H882" i="6"/>
  <c r="U881" i="6"/>
  <c r="H881" i="6"/>
  <c r="U880" i="6"/>
  <c r="H880" i="6"/>
  <c r="U879" i="6"/>
  <c r="H879" i="6"/>
  <c r="U878" i="6"/>
  <c r="H878" i="6"/>
  <c r="U877" i="6"/>
  <c r="H877" i="6"/>
  <c r="U876" i="6"/>
  <c r="H876" i="6"/>
  <c r="U875" i="6"/>
  <c r="H875" i="6"/>
  <c r="U874" i="6"/>
  <c r="H874" i="6"/>
  <c r="U873" i="6"/>
  <c r="H873" i="6"/>
  <c r="U872" i="6"/>
  <c r="H872" i="6"/>
  <c r="U871" i="6"/>
  <c r="H871" i="6"/>
  <c r="U870" i="6"/>
  <c r="H870" i="6"/>
  <c r="U869" i="6"/>
  <c r="H869" i="6"/>
  <c r="U868" i="6"/>
  <c r="H868" i="6"/>
  <c r="U867" i="6"/>
  <c r="H867" i="6"/>
  <c r="U866" i="6"/>
  <c r="H866" i="6"/>
  <c r="U865" i="6"/>
  <c r="H865" i="6"/>
  <c r="U864" i="6"/>
  <c r="H864" i="6"/>
  <c r="U863" i="6"/>
  <c r="H863" i="6"/>
  <c r="U862" i="6"/>
  <c r="H862" i="6"/>
  <c r="U861" i="6"/>
  <c r="H861" i="6"/>
  <c r="U860" i="6"/>
  <c r="H860" i="6"/>
  <c r="U859" i="6"/>
  <c r="H859" i="6"/>
  <c r="U858" i="6"/>
  <c r="H858" i="6"/>
  <c r="U857" i="6"/>
  <c r="H857" i="6"/>
  <c r="U856" i="6"/>
  <c r="H856" i="6"/>
  <c r="U855" i="6"/>
  <c r="H855" i="6"/>
  <c r="U854" i="6"/>
  <c r="H854" i="6"/>
  <c r="U853" i="6"/>
  <c r="H853" i="6"/>
  <c r="U852" i="6"/>
  <c r="H852" i="6"/>
  <c r="U851" i="6"/>
  <c r="H851" i="6"/>
  <c r="U850" i="6"/>
  <c r="H850" i="6"/>
  <c r="U849" i="6"/>
  <c r="H849" i="6"/>
  <c r="U848" i="6"/>
  <c r="H848" i="6"/>
  <c r="U847" i="6"/>
  <c r="H847" i="6"/>
  <c r="U846" i="6"/>
  <c r="H846" i="6"/>
  <c r="U845" i="6"/>
  <c r="H845" i="6"/>
  <c r="U844" i="6"/>
  <c r="H844" i="6"/>
  <c r="U843" i="6"/>
  <c r="H843" i="6"/>
  <c r="U842" i="6"/>
  <c r="H842" i="6"/>
  <c r="U841" i="6"/>
  <c r="H841" i="6"/>
  <c r="U840" i="6"/>
  <c r="H840" i="6"/>
  <c r="U839" i="6"/>
  <c r="H839" i="6"/>
  <c r="U838" i="6"/>
  <c r="H838" i="6"/>
  <c r="U837" i="6"/>
  <c r="H837" i="6"/>
  <c r="U836" i="6"/>
  <c r="H836" i="6"/>
  <c r="U835" i="6"/>
  <c r="H835" i="6"/>
  <c r="U834" i="6"/>
  <c r="H834" i="6"/>
  <c r="U833" i="6"/>
  <c r="H833" i="6"/>
  <c r="U832" i="6"/>
  <c r="H832" i="6"/>
  <c r="U831" i="6"/>
  <c r="H831" i="6"/>
  <c r="U830" i="6"/>
  <c r="H830" i="6"/>
  <c r="U829" i="6"/>
  <c r="H829" i="6"/>
  <c r="U828" i="6"/>
  <c r="H828" i="6"/>
  <c r="U827" i="6"/>
  <c r="H827" i="6"/>
  <c r="U826" i="6"/>
  <c r="H826" i="6"/>
  <c r="U825" i="6"/>
  <c r="H825" i="6"/>
  <c r="U824" i="6"/>
  <c r="H824" i="6"/>
  <c r="U823" i="6"/>
  <c r="H823" i="6"/>
  <c r="U822" i="6"/>
  <c r="H822" i="6"/>
  <c r="U821" i="6"/>
  <c r="H821" i="6"/>
  <c r="U820" i="6"/>
  <c r="H820" i="6"/>
  <c r="U819" i="6"/>
  <c r="H819" i="6"/>
  <c r="U818" i="6"/>
  <c r="H818" i="6"/>
  <c r="U817" i="6"/>
  <c r="H817" i="6"/>
  <c r="U816" i="6"/>
  <c r="H816" i="6"/>
  <c r="U815" i="6"/>
  <c r="H815" i="6"/>
  <c r="U814" i="6"/>
  <c r="H814" i="6"/>
  <c r="U813" i="6"/>
  <c r="H813" i="6"/>
  <c r="U812" i="6"/>
  <c r="H812" i="6"/>
  <c r="U811" i="6"/>
  <c r="H811" i="6"/>
  <c r="U810" i="6"/>
  <c r="H810" i="6"/>
  <c r="U809" i="6"/>
  <c r="H809" i="6"/>
  <c r="U808" i="6"/>
  <c r="H808" i="6"/>
  <c r="U807" i="6"/>
  <c r="H807" i="6"/>
  <c r="U806" i="6"/>
  <c r="H806" i="6"/>
  <c r="U805" i="6"/>
  <c r="H805" i="6"/>
  <c r="U804" i="6"/>
  <c r="H804" i="6"/>
  <c r="U803" i="6"/>
  <c r="H803" i="6"/>
  <c r="U802" i="6"/>
  <c r="H802" i="6"/>
  <c r="U801" i="6"/>
  <c r="H801" i="6"/>
  <c r="U800" i="6"/>
  <c r="H800" i="6"/>
  <c r="U799" i="6"/>
  <c r="H799" i="6"/>
  <c r="U798" i="6"/>
  <c r="H798" i="6"/>
  <c r="U797" i="6"/>
  <c r="H797" i="6"/>
  <c r="U796" i="6"/>
  <c r="H796" i="6"/>
  <c r="U795" i="6"/>
  <c r="H795" i="6"/>
  <c r="U794" i="6"/>
  <c r="H794" i="6"/>
  <c r="U793" i="6"/>
  <c r="H793" i="6"/>
  <c r="U792" i="6"/>
  <c r="H792" i="6"/>
  <c r="U791" i="6"/>
  <c r="H791" i="6"/>
  <c r="U790" i="6"/>
  <c r="H790" i="6"/>
  <c r="U789" i="6"/>
  <c r="H789" i="6"/>
  <c r="U788" i="6"/>
  <c r="H788" i="6"/>
  <c r="U787" i="6"/>
  <c r="H787" i="6"/>
  <c r="U786" i="6"/>
  <c r="H786" i="6"/>
  <c r="U785" i="6"/>
  <c r="H785" i="6"/>
  <c r="U784" i="6"/>
  <c r="H784" i="6"/>
  <c r="U783" i="6"/>
  <c r="H783" i="6"/>
  <c r="U782" i="6"/>
  <c r="H782" i="6"/>
  <c r="U781" i="6"/>
  <c r="H781" i="6"/>
  <c r="U780" i="6"/>
  <c r="H780" i="6"/>
  <c r="U779" i="6"/>
  <c r="H779" i="6"/>
  <c r="U778" i="6"/>
  <c r="H778" i="6"/>
  <c r="U777" i="6"/>
  <c r="H777" i="6"/>
  <c r="U776" i="6"/>
  <c r="H776" i="6"/>
  <c r="U775" i="6"/>
  <c r="H775" i="6"/>
  <c r="U774" i="6"/>
  <c r="H774" i="6"/>
  <c r="U773" i="6"/>
  <c r="H773" i="6"/>
  <c r="U772" i="6"/>
  <c r="H772" i="6"/>
  <c r="U771" i="6"/>
  <c r="H771" i="6"/>
  <c r="U770" i="6"/>
  <c r="H770" i="6"/>
  <c r="U769" i="6"/>
  <c r="H769" i="6"/>
  <c r="U768" i="6"/>
  <c r="H768" i="6"/>
  <c r="U767" i="6"/>
  <c r="H767" i="6"/>
  <c r="U766" i="6"/>
  <c r="H766" i="6"/>
  <c r="U765" i="6"/>
  <c r="H765" i="6"/>
  <c r="U764" i="6"/>
  <c r="H764" i="6"/>
  <c r="U763" i="6"/>
  <c r="H763" i="6"/>
  <c r="U762" i="6"/>
  <c r="H762" i="6"/>
  <c r="U761" i="6"/>
  <c r="H761" i="6"/>
  <c r="U760" i="6"/>
  <c r="H760" i="6"/>
  <c r="U759" i="6"/>
  <c r="H759" i="6"/>
  <c r="U758" i="6"/>
  <c r="H758" i="6"/>
  <c r="U757" i="6"/>
  <c r="H757" i="6"/>
  <c r="U756" i="6"/>
  <c r="H756" i="6"/>
  <c r="U755" i="6"/>
  <c r="H755" i="6"/>
  <c r="U754" i="6"/>
  <c r="H754" i="6"/>
  <c r="U753" i="6"/>
  <c r="H753" i="6"/>
  <c r="U752" i="6"/>
  <c r="H752" i="6"/>
  <c r="U751" i="6"/>
  <c r="H751" i="6"/>
  <c r="U750" i="6"/>
  <c r="H750" i="6"/>
  <c r="U749" i="6"/>
  <c r="H749" i="6"/>
  <c r="U748" i="6"/>
  <c r="H748" i="6"/>
  <c r="U747" i="6"/>
  <c r="H747" i="6"/>
  <c r="U746" i="6"/>
  <c r="H746" i="6"/>
  <c r="U745" i="6"/>
  <c r="H745" i="6"/>
  <c r="U744" i="6"/>
  <c r="H744" i="6"/>
  <c r="U743" i="6"/>
  <c r="H743" i="6"/>
  <c r="U742" i="6"/>
  <c r="H742" i="6"/>
  <c r="U741" i="6"/>
  <c r="H741" i="6"/>
  <c r="U740" i="6"/>
  <c r="H740" i="6"/>
  <c r="U739" i="6"/>
  <c r="H739" i="6"/>
  <c r="U738" i="6"/>
  <c r="H738" i="6"/>
  <c r="U737" i="6"/>
  <c r="H737" i="6"/>
  <c r="U736" i="6"/>
  <c r="H736" i="6"/>
  <c r="U735" i="6"/>
  <c r="H735" i="6"/>
  <c r="U734" i="6"/>
  <c r="H734" i="6"/>
  <c r="U733" i="6"/>
  <c r="H733" i="6"/>
  <c r="U732" i="6"/>
  <c r="H732" i="6"/>
  <c r="U731" i="6"/>
  <c r="H731" i="6"/>
  <c r="U730" i="6"/>
  <c r="H730" i="6"/>
  <c r="U729" i="6"/>
  <c r="H729" i="6"/>
  <c r="U728" i="6"/>
  <c r="H728" i="6"/>
  <c r="U727" i="6"/>
  <c r="H727" i="6"/>
  <c r="U726" i="6"/>
  <c r="H726" i="6"/>
  <c r="U725" i="6"/>
  <c r="H725" i="6"/>
  <c r="U724" i="6"/>
  <c r="H724" i="6"/>
  <c r="U723" i="6"/>
  <c r="H723" i="6"/>
  <c r="U722" i="6"/>
  <c r="H722" i="6"/>
  <c r="U721" i="6"/>
  <c r="H721" i="6"/>
  <c r="U720" i="6"/>
  <c r="H720" i="6"/>
  <c r="U719" i="6"/>
  <c r="H719" i="6"/>
  <c r="U718" i="6"/>
  <c r="H718" i="6"/>
  <c r="U717" i="6"/>
  <c r="H717" i="6"/>
  <c r="U716" i="6"/>
  <c r="H716" i="6"/>
  <c r="U715" i="6"/>
  <c r="H715" i="6"/>
  <c r="U714" i="6"/>
  <c r="H714" i="6"/>
  <c r="U713" i="6"/>
  <c r="H713" i="6"/>
  <c r="U712" i="6"/>
  <c r="H712" i="6"/>
  <c r="U711" i="6"/>
  <c r="H711" i="6"/>
  <c r="U710" i="6"/>
  <c r="H710" i="6"/>
  <c r="U709" i="6"/>
  <c r="H709" i="6"/>
  <c r="U708" i="6"/>
  <c r="H708" i="6"/>
  <c r="U707" i="6"/>
  <c r="H707" i="6"/>
  <c r="U706" i="6"/>
  <c r="H706" i="6"/>
  <c r="U705" i="6"/>
  <c r="H705" i="6"/>
  <c r="U704" i="6"/>
  <c r="H704" i="6"/>
  <c r="U703" i="6"/>
  <c r="H703" i="6"/>
  <c r="U702" i="6"/>
  <c r="H702" i="6"/>
  <c r="U701" i="6"/>
  <c r="H701" i="6"/>
  <c r="U700" i="6"/>
  <c r="H700" i="6"/>
  <c r="U699" i="6"/>
  <c r="H699" i="6"/>
  <c r="U698" i="6"/>
  <c r="H698" i="6"/>
  <c r="U697" i="6"/>
  <c r="H697" i="6"/>
  <c r="U696" i="6"/>
  <c r="H696" i="6"/>
  <c r="U695" i="6"/>
  <c r="H695" i="6"/>
  <c r="U694" i="6"/>
  <c r="H694" i="6"/>
  <c r="U693" i="6"/>
  <c r="H693" i="6"/>
  <c r="U692" i="6"/>
  <c r="H692" i="6"/>
  <c r="U691" i="6"/>
  <c r="H691" i="6"/>
  <c r="U690" i="6"/>
  <c r="H690" i="6"/>
  <c r="U689" i="6"/>
  <c r="H689" i="6"/>
  <c r="U688" i="6"/>
  <c r="H688" i="6"/>
  <c r="U687" i="6"/>
  <c r="H687" i="6"/>
  <c r="U686" i="6"/>
  <c r="H686" i="6"/>
  <c r="U685" i="6"/>
  <c r="H685" i="6"/>
  <c r="U684" i="6"/>
  <c r="H684" i="6"/>
  <c r="U683" i="6"/>
  <c r="H683" i="6"/>
  <c r="U682" i="6"/>
  <c r="H682" i="6"/>
  <c r="U681" i="6"/>
  <c r="H681" i="6"/>
  <c r="U680" i="6"/>
  <c r="H680" i="6"/>
  <c r="U679" i="6"/>
  <c r="H679" i="6"/>
  <c r="U678" i="6"/>
  <c r="H678" i="6"/>
  <c r="U677" i="6"/>
  <c r="H677" i="6"/>
  <c r="U676" i="6"/>
  <c r="H676" i="6"/>
  <c r="U675" i="6"/>
  <c r="H675" i="6"/>
  <c r="U674" i="6"/>
  <c r="H674" i="6"/>
  <c r="U673" i="6"/>
  <c r="H673" i="6"/>
  <c r="U672" i="6"/>
  <c r="H672" i="6"/>
  <c r="U671" i="6"/>
  <c r="H671" i="6"/>
  <c r="U670" i="6"/>
  <c r="H670" i="6"/>
  <c r="U669" i="6"/>
  <c r="H669" i="6"/>
  <c r="U668" i="6"/>
  <c r="H668" i="6"/>
  <c r="U667" i="6"/>
  <c r="H667" i="6"/>
  <c r="U666" i="6"/>
  <c r="H666" i="6"/>
  <c r="U665" i="6"/>
  <c r="H665" i="6"/>
  <c r="U664" i="6"/>
  <c r="H664" i="6"/>
  <c r="U663" i="6"/>
  <c r="H663" i="6"/>
  <c r="U662" i="6"/>
  <c r="H662" i="6"/>
  <c r="U661" i="6"/>
  <c r="H661" i="6"/>
  <c r="U660" i="6"/>
  <c r="H660" i="6"/>
  <c r="U659" i="6"/>
  <c r="H659" i="6"/>
  <c r="U658" i="6"/>
  <c r="H658" i="6"/>
  <c r="U657" i="6"/>
  <c r="H657" i="6"/>
  <c r="U656" i="6"/>
  <c r="H656" i="6"/>
  <c r="U655" i="6"/>
  <c r="H655" i="6"/>
  <c r="U654" i="6"/>
  <c r="H654" i="6"/>
  <c r="U653" i="6"/>
  <c r="H653" i="6"/>
  <c r="U652" i="6"/>
  <c r="H652" i="6"/>
  <c r="U651" i="6"/>
  <c r="H651" i="6"/>
  <c r="U650" i="6"/>
  <c r="H650" i="6"/>
  <c r="U649" i="6"/>
  <c r="H649" i="6"/>
  <c r="U648" i="6"/>
  <c r="H648" i="6"/>
  <c r="U647" i="6"/>
  <c r="H647" i="6"/>
  <c r="U646" i="6"/>
  <c r="H646" i="6"/>
  <c r="U645" i="6"/>
  <c r="H645" i="6"/>
  <c r="U644" i="6"/>
  <c r="H644" i="6"/>
  <c r="U643" i="6"/>
  <c r="H643" i="6"/>
  <c r="U642" i="6"/>
  <c r="H642" i="6"/>
  <c r="U641" i="6"/>
  <c r="H641" i="6"/>
  <c r="U640" i="6"/>
  <c r="H640" i="6"/>
  <c r="U639" i="6"/>
  <c r="H639" i="6"/>
  <c r="U638" i="6"/>
  <c r="H638" i="6"/>
  <c r="U637" i="6"/>
  <c r="H637" i="6"/>
  <c r="U636" i="6"/>
  <c r="H636" i="6"/>
  <c r="U635" i="6"/>
  <c r="H635" i="6"/>
  <c r="U634" i="6"/>
  <c r="H634" i="6"/>
  <c r="U633" i="6"/>
  <c r="H633" i="6"/>
  <c r="U632" i="6"/>
  <c r="H632" i="6"/>
  <c r="U631" i="6"/>
  <c r="H631" i="6"/>
  <c r="U630" i="6"/>
  <c r="H630" i="6"/>
  <c r="U629" i="6"/>
  <c r="H629" i="6"/>
  <c r="U628" i="6"/>
  <c r="H628" i="6"/>
  <c r="U627" i="6"/>
  <c r="H627" i="6"/>
  <c r="U626" i="6"/>
  <c r="H626" i="6"/>
  <c r="U625" i="6"/>
  <c r="H625" i="6"/>
  <c r="U624" i="6"/>
  <c r="H624" i="6"/>
  <c r="U623" i="6"/>
  <c r="H623" i="6"/>
  <c r="U622" i="6"/>
  <c r="H622" i="6"/>
  <c r="U621" i="6"/>
  <c r="H621" i="6"/>
  <c r="U620" i="6"/>
  <c r="H620" i="6"/>
  <c r="U619" i="6"/>
  <c r="H619" i="6"/>
  <c r="U618" i="6"/>
  <c r="H618" i="6"/>
  <c r="U617" i="6"/>
  <c r="H617" i="6"/>
  <c r="U616" i="6"/>
  <c r="H616" i="6"/>
  <c r="U615" i="6"/>
  <c r="H615" i="6"/>
  <c r="U614" i="6"/>
  <c r="H614" i="6"/>
  <c r="U613" i="6"/>
  <c r="H613" i="6"/>
  <c r="U612" i="6"/>
  <c r="H612" i="6"/>
  <c r="U611" i="6"/>
  <c r="H611" i="6"/>
  <c r="U610" i="6"/>
  <c r="H610" i="6"/>
  <c r="U609" i="6"/>
  <c r="H609" i="6"/>
  <c r="U608" i="6"/>
  <c r="H608" i="6"/>
  <c r="U607" i="6"/>
  <c r="H607" i="6"/>
  <c r="U606" i="6"/>
  <c r="H606" i="6"/>
  <c r="U605" i="6"/>
  <c r="H605" i="6"/>
  <c r="U604" i="6"/>
  <c r="H604" i="6"/>
  <c r="U603" i="6"/>
  <c r="H603" i="6"/>
  <c r="U602" i="6"/>
  <c r="H602" i="6"/>
  <c r="U601" i="6"/>
  <c r="H601" i="6"/>
  <c r="U600" i="6"/>
  <c r="H600" i="6"/>
  <c r="U599" i="6"/>
  <c r="H599" i="6"/>
  <c r="U598" i="6"/>
  <c r="H598" i="6"/>
  <c r="U597" i="6"/>
  <c r="H597" i="6"/>
  <c r="U596" i="6"/>
  <c r="H596" i="6"/>
  <c r="U595" i="6"/>
  <c r="H595" i="6"/>
  <c r="U594" i="6"/>
  <c r="H594" i="6"/>
  <c r="U593" i="6"/>
  <c r="H593" i="6"/>
  <c r="U592" i="6"/>
  <c r="H592" i="6"/>
  <c r="U591" i="6"/>
  <c r="H591" i="6"/>
  <c r="U590" i="6"/>
  <c r="H590" i="6"/>
  <c r="U589" i="6"/>
  <c r="H589" i="6"/>
  <c r="U588" i="6"/>
  <c r="H588" i="6"/>
  <c r="U587" i="6"/>
  <c r="H587" i="6"/>
  <c r="U586" i="6"/>
  <c r="H586" i="6"/>
  <c r="U585" i="6"/>
  <c r="H585" i="6"/>
  <c r="U584" i="6"/>
  <c r="H584" i="6"/>
  <c r="U583" i="6"/>
  <c r="H583" i="6"/>
  <c r="U582" i="6"/>
  <c r="H582" i="6"/>
  <c r="U581" i="6"/>
  <c r="H581" i="6"/>
  <c r="U580" i="6"/>
  <c r="H580" i="6"/>
  <c r="U579" i="6"/>
  <c r="H579" i="6"/>
  <c r="U578" i="6"/>
  <c r="H578" i="6"/>
  <c r="U577" i="6"/>
  <c r="H577" i="6"/>
  <c r="U576" i="6"/>
  <c r="H576" i="6"/>
  <c r="U575" i="6"/>
  <c r="H575" i="6"/>
  <c r="U574" i="6"/>
  <c r="H574" i="6"/>
  <c r="U573" i="6"/>
  <c r="H573" i="6"/>
  <c r="U572" i="6"/>
  <c r="H572" i="6"/>
  <c r="U571" i="6"/>
  <c r="H571" i="6"/>
  <c r="U570" i="6"/>
  <c r="H570" i="6"/>
  <c r="U569" i="6"/>
  <c r="H569" i="6"/>
  <c r="U568" i="6"/>
  <c r="H568" i="6"/>
  <c r="U567" i="6"/>
  <c r="H567" i="6"/>
  <c r="U566" i="6"/>
  <c r="H566" i="6"/>
  <c r="U565" i="6"/>
  <c r="H565" i="6"/>
  <c r="U564" i="6"/>
  <c r="H564" i="6"/>
  <c r="U563" i="6"/>
  <c r="H563" i="6"/>
  <c r="U562" i="6"/>
  <c r="H562" i="6"/>
  <c r="U561" i="6"/>
  <c r="H561" i="6"/>
  <c r="U560" i="6"/>
  <c r="H560" i="6"/>
  <c r="U559" i="6"/>
  <c r="H559" i="6"/>
  <c r="U558" i="6"/>
  <c r="H558" i="6"/>
  <c r="U557" i="6"/>
  <c r="H557" i="6"/>
  <c r="U556" i="6"/>
  <c r="H556" i="6"/>
  <c r="U555" i="6"/>
  <c r="H555" i="6"/>
  <c r="U554" i="6"/>
  <c r="H554" i="6"/>
  <c r="U553" i="6"/>
  <c r="H553" i="6"/>
  <c r="U552" i="6"/>
  <c r="H552" i="6"/>
  <c r="U551" i="6"/>
  <c r="H551" i="6"/>
  <c r="U550" i="6"/>
  <c r="H550" i="6"/>
  <c r="U549" i="6"/>
  <c r="H549" i="6"/>
  <c r="U548" i="6"/>
  <c r="H548" i="6"/>
  <c r="U547" i="6"/>
  <c r="H547" i="6"/>
  <c r="U546" i="6"/>
  <c r="H546" i="6"/>
  <c r="U545" i="6"/>
  <c r="H545" i="6"/>
  <c r="U544" i="6"/>
  <c r="H544" i="6"/>
  <c r="U543" i="6"/>
  <c r="H543" i="6"/>
  <c r="U542" i="6"/>
  <c r="H542" i="6"/>
  <c r="U541" i="6"/>
  <c r="H541" i="6"/>
  <c r="U540" i="6"/>
  <c r="H540" i="6"/>
  <c r="U539" i="6"/>
  <c r="H539" i="6"/>
  <c r="U538" i="6"/>
  <c r="H538" i="6"/>
  <c r="U537" i="6"/>
  <c r="H537" i="6"/>
  <c r="U536" i="6"/>
  <c r="H536" i="6"/>
  <c r="U535" i="6"/>
  <c r="H535" i="6"/>
  <c r="U534" i="6"/>
  <c r="H534" i="6"/>
  <c r="U533" i="6"/>
  <c r="H533" i="6"/>
  <c r="U532" i="6"/>
  <c r="H532" i="6"/>
  <c r="U531" i="6"/>
  <c r="H531" i="6"/>
  <c r="U530" i="6"/>
  <c r="H530" i="6"/>
  <c r="U529" i="6"/>
  <c r="H529" i="6"/>
  <c r="U528" i="6"/>
  <c r="H528" i="6"/>
  <c r="U527" i="6"/>
  <c r="H527" i="6"/>
  <c r="U526" i="6"/>
  <c r="H526" i="6"/>
  <c r="U525" i="6"/>
  <c r="H525" i="6"/>
  <c r="U524" i="6"/>
  <c r="H524" i="6"/>
  <c r="U523" i="6"/>
  <c r="H523" i="6"/>
  <c r="U522" i="6"/>
  <c r="H522" i="6"/>
  <c r="U521" i="6"/>
  <c r="H521" i="6"/>
  <c r="U520" i="6"/>
  <c r="H520" i="6"/>
  <c r="U519" i="6"/>
  <c r="H519" i="6"/>
  <c r="U518" i="6"/>
  <c r="H518" i="6"/>
  <c r="U517" i="6"/>
  <c r="H517" i="6"/>
  <c r="U516" i="6"/>
  <c r="H516" i="6"/>
  <c r="U515" i="6"/>
  <c r="H515" i="6"/>
  <c r="U514" i="6"/>
  <c r="H514" i="6"/>
  <c r="U513" i="6"/>
  <c r="H513" i="6"/>
  <c r="U512" i="6"/>
  <c r="H512" i="6"/>
  <c r="U511" i="6"/>
  <c r="H511" i="6"/>
  <c r="U510" i="6"/>
  <c r="H510" i="6"/>
  <c r="U509" i="6"/>
  <c r="H509" i="6"/>
  <c r="U508" i="6"/>
  <c r="H508" i="6"/>
  <c r="U507" i="6"/>
  <c r="H507" i="6"/>
  <c r="U506" i="6"/>
  <c r="H506" i="6"/>
  <c r="U505" i="6"/>
  <c r="H505" i="6"/>
  <c r="U504" i="6"/>
  <c r="H504" i="6"/>
  <c r="U503" i="6"/>
  <c r="H503" i="6"/>
  <c r="U502" i="6"/>
  <c r="H502" i="6"/>
  <c r="U501" i="6"/>
  <c r="H501" i="6"/>
  <c r="U500" i="6"/>
  <c r="H500" i="6"/>
  <c r="U499" i="6"/>
  <c r="H499" i="6"/>
  <c r="U498" i="6"/>
  <c r="H498" i="6"/>
  <c r="U497" i="6"/>
  <c r="H497" i="6"/>
  <c r="U496" i="6"/>
  <c r="H496" i="6"/>
  <c r="U495" i="6"/>
  <c r="H495" i="6"/>
  <c r="U494" i="6"/>
  <c r="H494" i="6"/>
  <c r="U493" i="6"/>
  <c r="H493" i="6"/>
  <c r="U492" i="6"/>
  <c r="H492" i="6"/>
  <c r="U491" i="6"/>
  <c r="H491" i="6"/>
  <c r="U490" i="6"/>
  <c r="H490" i="6"/>
  <c r="U489" i="6"/>
  <c r="H489" i="6"/>
  <c r="U488" i="6"/>
  <c r="H488" i="6"/>
  <c r="U487" i="6"/>
  <c r="H487" i="6"/>
  <c r="U486" i="6"/>
  <c r="H486" i="6"/>
  <c r="U485" i="6"/>
  <c r="H485" i="6"/>
  <c r="U484" i="6"/>
  <c r="H484" i="6"/>
  <c r="U483" i="6"/>
  <c r="H483" i="6"/>
  <c r="U482" i="6"/>
  <c r="H482" i="6"/>
  <c r="U481" i="6"/>
  <c r="H481" i="6"/>
  <c r="U480" i="6"/>
  <c r="H480" i="6"/>
  <c r="U479" i="6"/>
  <c r="H479" i="6"/>
  <c r="U478" i="6"/>
  <c r="H478" i="6"/>
  <c r="U477" i="6"/>
  <c r="H477" i="6"/>
  <c r="U476" i="6"/>
  <c r="H476" i="6"/>
  <c r="U475" i="6"/>
  <c r="H475" i="6"/>
  <c r="U474" i="6"/>
  <c r="H474" i="6"/>
  <c r="U473" i="6"/>
  <c r="H473" i="6"/>
  <c r="U472" i="6"/>
  <c r="H472" i="6"/>
  <c r="U471" i="6"/>
  <c r="H471" i="6"/>
  <c r="U470" i="6"/>
  <c r="H470" i="6"/>
  <c r="U469" i="6"/>
  <c r="H469" i="6"/>
  <c r="U468" i="6"/>
  <c r="H468" i="6"/>
  <c r="U467" i="6"/>
  <c r="H467" i="6"/>
  <c r="U466" i="6"/>
  <c r="H466" i="6"/>
  <c r="U465" i="6"/>
  <c r="H465" i="6"/>
  <c r="U464" i="6"/>
  <c r="H464" i="6"/>
  <c r="U463" i="6"/>
  <c r="H463" i="6"/>
  <c r="U462" i="6"/>
  <c r="H462" i="6"/>
  <c r="U461" i="6"/>
  <c r="H461" i="6"/>
  <c r="U460" i="6"/>
  <c r="H460" i="6"/>
  <c r="U459" i="6"/>
  <c r="H459" i="6"/>
  <c r="U458" i="6"/>
  <c r="H458" i="6"/>
  <c r="U457" i="6"/>
  <c r="H457" i="6"/>
  <c r="U456" i="6"/>
  <c r="H456" i="6"/>
  <c r="U455" i="6"/>
  <c r="H455" i="6"/>
  <c r="U454" i="6"/>
  <c r="H454" i="6"/>
  <c r="U453" i="6"/>
  <c r="H453" i="6"/>
  <c r="U452" i="6"/>
  <c r="H452" i="6"/>
  <c r="U451" i="6"/>
  <c r="H451" i="6"/>
  <c r="U450" i="6"/>
  <c r="H450" i="6"/>
  <c r="U449" i="6"/>
  <c r="H449" i="6"/>
  <c r="U448" i="6"/>
  <c r="H448" i="6"/>
  <c r="U447" i="6"/>
  <c r="H447" i="6"/>
  <c r="U446" i="6"/>
  <c r="H446" i="6"/>
  <c r="U445" i="6"/>
  <c r="H445" i="6"/>
  <c r="U444" i="6"/>
  <c r="H444" i="6"/>
  <c r="U443" i="6"/>
  <c r="H443" i="6"/>
  <c r="U442" i="6"/>
  <c r="H442" i="6"/>
  <c r="U441" i="6"/>
  <c r="H441" i="6"/>
  <c r="U440" i="6"/>
  <c r="H440" i="6"/>
  <c r="U439" i="6"/>
  <c r="H439" i="6"/>
  <c r="U438" i="6"/>
  <c r="H438" i="6"/>
  <c r="U437" i="6"/>
  <c r="H437" i="6"/>
  <c r="U436" i="6"/>
  <c r="H436" i="6"/>
  <c r="U435" i="6"/>
  <c r="H435" i="6"/>
  <c r="U434" i="6"/>
  <c r="H434" i="6"/>
  <c r="U433" i="6"/>
  <c r="H433" i="6"/>
  <c r="U432" i="6"/>
  <c r="H432" i="6"/>
  <c r="U431" i="6"/>
  <c r="H431" i="6"/>
  <c r="U430" i="6"/>
  <c r="H430" i="6"/>
  <c r="U429" i="6"/>
  <c r="H429" i="6"/>
  <c r="U428" i="6"/>
  <c r="H428" i="6"/>
  <c r="U427" i="6"/>
  <c r="H427" i="6"/>
  <c r="U426" i="6"/>
  <c r="H426" i="6"/>
  <c r="U425" i="6"/>
  <c r="H425" i="6"/>
  <c r="U424" i="6"/>
  <c r="H424" i="6"/>
  <c r="U423" i="6"/>
  <c r="H423" i="6"/>
  <c r="U422" i="6"/>
  <c r="H422" i="6"/>
  <c r="U421" i="6"/>
  <c r="H421" i="6"/>
  <c r="U420" i="6"/>
  <c r="H420" i="6"/>
  <c r="U419" i="6"/>
  <c r="H419" i="6"/>
  <c r="U418" i="6"/>
  <c r="H418" i="6"/>
  <c r="U417" i="6"/>
  <c r="H417" i="6"/>
  <c r="U416" i="6"/>
  <c r="H416" i="6"/>
  <c r="U415" i="6"/>
  <c r="H415" i="6"/>
  <c r="U414" i="6"/>
  <c r="H414" i="6"/>
  <c r="U413" i="6"/>
  <c r="H413" i="6"/>
  <c r="U412" i="6"/>
  <c r="H412" i="6"/>
  <c r="U411" i="6"/>
  <c r="H411" i="6"/>
  <c r="U410" i="6"/>
  <c r="H410" i="6"/>
  <c r="U409" i="6"/>
  <c r="H409" i="6"/>
  <c r="U408" i="6"/>
  <c r="H408" i="6"/>
  <c r="U407" i="6"/>
  <c r="H407" i="6"/>
  <c r="U406" i="6"/>
  <c r="H406" i="6"/>
  <c r="U405" i="6"/>
  <c r="H405" i="6"/>
  <c r="U404" i="6"/>
  <c r="H404" i="6"/>
  <c r="U403" i="6"/>
  <c r="H403" i="6"/>
  <c r="U402" i="6"/>
  <c r="H402" i="6"/>
  <c r="U401" i="6"/>
  <c r="H401" i="6"/>
  <c r="U400" i="6"/>
  <c r="H400" i="6"/>
  <c r="U399" i="6"/>
  <c r="H399" i="6"/>
  <c r="U398" i="6"/>
  <c r="H398" i="6"/>
  <c r="U397" i="6"/>
  <c r="H397" i="6"/>
  <c r="U396" i="6"/>
  <c r="H396" i="6"/>
  <c r="U395" i="6"/>
  <c r="H395" i="6"/>
  <c r="U394" i="6"/>
  <c r="H394" i="6"/>
  <c r="U393" i="6"/>
  <c r="H393" i="6"/>
  <c r="U392" i="6"/>
  <c r="H392" i="6"/>
  <c r="U391" i="6"/>
  <c r="H391" i="6"/>
  <c r="U390" i="6"/>
  <c r="H390" i="6"/>
  <c r="U389" i="6"/>
  <c r="H389" i="6"/>
  <c r="U388" i="6"/>
  <c r="H388" i="6"/>
  <c r="U387" i="6"/>
  <c r="H387" i="6"/>
  <c r="U386" i="6"/>
  <c r="H386" i="6"/>
  <c r="U385" i="6"/>
  <c r="H385" i="6"/>
  <c r="U384" i="6"/>
  <c r="H384" i="6"/>
  <c r="U383" i="6"/>
  <c r="H383" i="6"/>
  <c r="U382" i="6"/>
  <c r="H382" i="6"/>
  <c r="U381" i="6"/>
  <c r="H381" i="6"/>
  <c r="U380" i="6"/>
  <c r="H380" i="6"/>
  <c r="U379" i="6"/>
  <c r="H379" i="6"/>
  <c r="U378" i="6"/>
  <c r="H378" i="6"/>
  <c r="U377" i="6"/>
  <c r="H377" i="6"/>
  <c r="U376" i="6"/>
  <c r="H376" i="6"/>
  <c r="U375" i="6"/>
  <c r="H375" i="6"/>
  <c r="U374" i="6"/>
  <c r="H374" i="6"/>
  <c r="U373" i="6"/>
  <c r="H373" i="6"/>
  <c r="U372" i="6"/>
  <c r="H372" i="6"/>
  <c r="U371" i="6"/>
  <c r="H371" i="6"/>
  <c r="U370" i="6"/>
  <c r="H370" i="6"/>
  <c r="U369" i="6"/>
  <c r="H369" i="6"/>
  <c r="U368" i="6"/>
  <c r="H368" i="6"/>
  <c r="U367" i="6"/>
  <c r="H367" i="6"/>
  <c r="U366" i="6"/>
  <c r="H366" i="6"/>
  <c r="U365" i="6"/>
  <c r="H365" i="6"/>
  <c r="U364" i="6"/>
  <c r="H364" i="6"/>
  <c r="U363" i="6"/>
  <c r="H363" i="6"/>
  <c r="U362" i="6"/>
  <c r="H362" i="6"/>
  <c r="U361" i="6"/>
  <c r="H361" i="6"/>
  <c r="U360" i="6"/>
  <c r="H360" i="6"/>
  <c r="U359" i="6"/>
  <c r="H359" i="6"/>
  <c r="U358" i="6"/>
  <c r="H358" i="6"/>
  <c r="U357" i="6"/>
  <c r="H357" i="6"/>
  <c r="U356" i="6"/>
  <c r="H356" i="6"/>
  <c r="U355" i="6"/>
  <c r="H355" i="6"/>
  <c r="U354" i="6"/>
  <c r="H354" i="6"/>
  <c r="U353" i="6"/>
  <c r="H353" i="6"/>
  <c r="U352" i="6"/>
  <c r="H352" i="6"/>
  <c r="U351" i="6"/>
  <c r="H351" i="6"/>
  <c r="U350" i="6"/>
  <c r="H350" i="6"/>
  <c r="U349" i="6"/>
  <c r="H349" i="6"/>
  <c r="U348" i="6"/>
  <c r="H348" i="6"/>
  <c r="U347" i="6"/>
  <c r="H347" i="6"/>
  <c r="U346" i="6"/>
  <c r="H346" i="6"/>
  <c r="U345" i="6"/>
  <c r="H345" i="6"/>
  <c r="U344" i="6"/>
  <c r="H344" i="6"/>
  <c r="U343" i="6"/>
  <c r="H343" i="6"/>
  <c r="U342" i="6"/>
  <c r="H342" i="6"/>
  <c r="U341" i="6"/>
  <c r="H341" i="6"/>
  <c r="U340" i="6"/>
  <c r="H340" i="6"/>
  <c r="U339" i="6"/>
  <c r="H339" i="6"/>
  <c r="U338" i="6"/>
  <c r="H338" i="6"/>
  <c r="U337" i="6"/>
  <c r="H337" i="6"/>
  <c r="U336" i="6"/>
  <c r="H336" i="6"/>
  <c r="U335" i="6"/>
  <c r="H335" i="6"/>
  <c r="U334" i="6"/>
  <c r="H334" i="6"/>
  <c r="U333" i="6"/>
  <c r="H333" i="6"/>
  <c r="U332" i="6"/>
  <c r="H332" i="6"/>
  <c r="U331" i="6"/>
  <c r="H331" i="6"/>
  <c r="U330" i="6"/>
  <c r="H330" i="6"/>
  <c r="U329" i="6"/>
  <c r="H329" i="6"/>
  <c r="U328" i="6"/>
  <c r="H328" i="6"/>
  <c r="U327" i="6"/>
  <c r="H327" i="6"/>
  <c r="U326" i="6"/>
  <c r="H326" i="6"/>
  <c r="U325" i="6"/>
  <c r="H325" i="6"/>
  <c r="U324" i="6"/>
  <c r="H324" i="6"/>
  <c r="U323" i="6"/>
  <c r="H323" i="6"/>
  <c r="U322" i="6"/>
  <c r="H322" i="6"/>
  <c r="U321" i="6"/>
  <c r="H321" i="6"/>
  <c r="U320" i="6"/>
  <c r="H320" i="6"/>
  <c r="U319" i="6"/>
  <c r="H319" i="6"/>
  <c r="U318" i="6"/>
  <c r="H318" i="6"/>
  <c r="U317" i="6"/>
  <c r="H317" i="6"/>
  <c r="U316" i="6"/>
  <c r="H316" i="6"/>
  <c r="U315" i="6"/>
  <c r="H315" i="6"/>
  <c r="U314" i="6"/>
  <c r="H314" i="6"/>
  <c r="U313" i="6"/>
  <c r="H313" i="6"/>
  <c r="U312" i="6"/>
  <c r="H312" i="6"/>
  <c r="U311" i="6"/>
  <c r="H311" i="6"/>
  <c r="U310" i="6"/>
  <c r="H310" i="6"/>
  <c r="U309" i="6"/>
  <c r="H309" i="6"/>
  <c r="U308" i="6"/>
  <c r="H308" i="6"/>
  <c r="U307" i="6"/>
  <c r="H307" i="6"/>
  <c r="U306" i="6"/>
  <c r="H306" i="6"/>
  <c r="U305" i="6"/>
  <c r="H305" i="6"/>
  <c r="U304" i="6"/>
  <c r="H304" i="6"/>
  <c r="U303" i="6"/>
  <c r="H303" i="6"/>
  <c r="U302" i="6"/>
  <c r="H302" i="6"/>
  <c r="U301" i="6"/>
  <c r="H301" i="6"/>
  <c r="U300" i="6"/>
  <c r="H300" i="6"/>
  <c r="U299" i="6"/>
  <c r="H299" i="6"/>
  <c r="U298" i="6"/>
  <c r="H298" i="6"/>
  <c r="U297" i="6"/>
  <c r="H297" i="6"/>
  <c r="U296" i="6"/>
  <c r="H296" i="6"/>
  <c r="U295" i="6"/>
  <c r="H295" i="6"/>
  <c r="U294" i="6"/>
  <c r="H294" i="6"/>
  <c r="U293" i="6"/>
  <c r="H293" i="6"/>
  <c r="U292" i="6"/>
  <c r="H292" i="6"/>
  <c r="U291" i="6"/>
  <c r="H291" i="6"/>
  <c r="U290" i="6"/>
  <c r="H290" i="6"/>
  <c r="U289" i="6"/>
  <c r="H289" i="6"/>
  <c r="U288" i="6"/>
  <c r="H288" i="6"/>
  <c r="U287" i="6"/>
  <c r="H287" i="6"/>
  <c r="U286" i="6"/>
  <c r="H286" i="6"/>
  <c r="U285" i="6"/>
  <c r="H285" i="6"/>
  <c r="U284" i="6"/>
  <c r="H284" i="6"/>
  <c r="U283" i="6"/>
  <c r="H283" i="6"/>
  <c r="U282" i="6"/>
  <c r="H282" i="6"/>
  <c r="U281" i="6"/>
  <c r="H281" i="6"/>
  <c r="U280" i="6"/>
  <c r="H280" i="6"/>
  <c r="U279" i="6"/>
  <c r="H279" i="6"/>
  <c r="U278" i="6"/>
  <c r="H278" i="6"/>
  <c r="U277" i="6"/>
  <c r="H277" i="6"/>
  <c r="U276" i="6"/>
  <c r="H276" i="6"/>
  <c r="U275" i="6"/>
  <c r="H275" i="6"/>
  <c r="U274" i="6"/>
  <c r="H274" i="6"/>
  <c r="U273" i="6"/>
  <c r="H273" i="6"/>
  <c r="U272" i="6"/>
  <c r="H272" i="6"/>
  <c r="U271" i="6"/>
  <c r="H271" i="6"/>
  <c r="U270" i="6"/>
  <c r="H270" i="6"/>
  <c r="U269" i="6"/>
  <c r="H269" i="6"/>
  <c r="U268" i="6"/>
  <c r="H268" i="6"/>
  <c r="U267" i="6"/>
  <c r="H267" i="6"/>
  <c r="U266" i="6"/>
  <c r="H266" i="6"/>
  <c r="U265" i="6"/>
  <c r="H265" i="6"/>
  <c r="U264" i="6"/>
  <c r="H264" i="6"/>
  <c r="U263" i="6"/>
  <c r="H263" i="6"/>
  <c r="U262" i="6"/>
  <c r="H262" i="6"/>
  <c r="U261" i="6"/>
  <c r="H261" i="6"/>
  <c r="U260" i="6"/>
  <c r="H260" i="6"/>
  <c r="U259" i="6"/>
  <c r="H259" i="6"/>
  <c r="U258" i="6"/>
  <c r="H258" i="6"/>
  <c r="U257" i="6"/>
  <c r="H257" i="6"/>
  <c r="U256" i="6"/>
  <c r="H256" i="6"/>
  <c r="U255" i="6"/>
  <c r="H255" i="6"/>
  <c r="U254" i="6"/>
  <c r="H254" i="6"/>
  <c r="U253" i="6"/>
  <c r="H253" i="6"/>
  <c r="U252" i="6"/>
  <c r="H252" i="6"/>
  <c r="U251" i="6"/>
  <c r="H251" i="6"/>
  <c r="U250" i="6"/>
  <c r="H250" i="6"/>
  <c r="U249" i="6"/>
  <c r="H249" i="6"/>
  <c r="U248" i="6"/>
  <c r="H248" i="6"/>
  <c r="U247" i="6"/>
  <c r="H247" i="6"/>
  <c r="U246" i="6"/>
  <c r="H246" i="6"/>
  <c r="U245" i="6"/>
  <c r="H245" i="6"/>
  <c r="U244" i="6"/>
  <c r="H244" i="6"/>
  <c r="U243" i="6"/>
  <c r="H243" i="6"/>
  <c r="U242" i="6"/>
  <c r="H242" i="6"/>
  <c r="U241" i="6"/>
  <c r="H241" i="6"/>
  <c r="U240" i="6"/>
  <c r="H240" i="6"/>
  <c r="U239" i="6"/>
  <c r="H239" i="6"/>
  <c r="U238" i="6"/>
  <c r="H238" i="6"/>
  <c r="U237" i="6"/>
  <c r="H237" i="6"/>
  <c r="U236" i="6"/>
  <c r="H236" i="6"/>
  <c r="U235" i="6"/>
  <c r="H235" i="6"/>
  <c r="U234" i="6"/>
  <c r="H234" i="6"/>
  <c r="U233" i="6"/>
  <c r="H233" i="6"/>
  <c r="U232" i="6"/>
  <c r="H232" i="6"/>
  <c r="U231" i="6"/>
  <c r="H231" i="6"/>
  <c r="U230" i="6"/>
  <c r="H230" i="6"/>
  <c r="U229" i="6"/>
  <c r="H229" i="6"/>
  <c r="U228" i="6"/>
  <c r="H228" i="6"/>
  <c r="U227" i="6"/>
  <c r="H227" i="6"/>
  <c r="U226" i="6"/>
  <c r="H226" i="6"/>
  <c r="U225" i="6"/>
  <c r="H225" i="6"/>
  <c r="U224" i="6"/>
  <c r="H224" i="6"/>
  <c r="U223" i="6"/>
  <c r="H223" i="6"/>
  <c r="U222" i="6"/>
  <c r="H222" i="6"/>
  <c r="U221" i="6"/>
  <c r="H221" i="6"/>
  <c r="U220" i="6"/>
  <c r="H220" i="6"/>
  <c r="U219" i="6"/>
  <c r="H219" i="6"/>
  <c r="U218" i="6"/>
  <c r="H218" i="6"/>
  <c r="U217" i="6"/>
  <c r="H217" i="6"/>
  <c r="U216" i="6"/>
  <c r="H216" i="6"/>
  <c r="U215" i="6"/>
  <c r="H215" i="6"/>
  <c r="U214" i="6"/>
  <c r="H214" i="6"/>
  <c r="U213" i="6"/>
  <c r="H213" i="6"/>
  <c r="U212" i="6"/>
  <c r="H212" i="6"/>
  <c r="U211" i="6"/>
  <c r="H211" i="6"/>
  <c r="U210" i="6"/>
  <c r="H210" i="6"/>
  <c r="U209" i="6"/>
  <c r="H209" i="6"/>
  <c r="U208" i="6"/>
  <c r="H208" i="6"/>
  <c r="U207" i="6"/>
  <c r="H207" i="6"/>
  <c r="U206" i="6"/>
  <c r="H206" i="6"/>
  <c r="U205" i="6"/>
  <c r="H205" i="6"/>
  <c r="U204" i="6"/>
  <c r="H204" i="6"/>
  <c r="U203" i="6"/>
  <c r="H203" i="6"/>
  <c r="U202" i="6"/>
  <c r="H202" i="6"/>
  <c r="U201" i="6"/>
  <c r="H201" i="6"/>
  <c r="U200" i="6"/>
  <c r="H200" i="6"/>
  <c r="U199" i="6"/>
  <c r="H199" i="6"/>
  <c r="U198" i="6"/>
  <c r="H198" i="6"/>
  <c r="U197" i="6"/>
  <c r="H197" i="6"/>
  <c r="U196" i="6"/>
  <c r="H196" i="6"/>
  <c r="U195" i="6"/>
  <c r="H195" i="6"/>
  <c r="U194" i="6"/>
  <c r="H194" i="6"/>
  <c r="U193" i="6"/>
  <c r="H193" i="6"/>
  <c r="U192" i="6"/>
  <c r="H192" i="6"/>
  <c r="U191" i="6"/>
  <c r="H191" i="6"/>
  <c r="U190" i="6"/>
  <c r="H190" i="6"/>
  <c r="U189" i="6"/>
  <c r="H189" i="6"/>
  <c r="U188" i="6"/>
  <c r="H188" i="6"/>
  <c r="U187" i="6"/>
  <c r="H187" i="6"/>
  <c r="U186" i="6"/>
  <c r="H186" i="6"/>
  <c r="U185" i="6"/>
  <c r="H185" i="6"/>
  <c r="U184" i="6"/>
  <c r="H184" i="6"/>
  <c r="U183" i="6"/>
  <c r="H183" i="6"/>
  <c r="U182" i="6"/>
  <c r="H182" i="6"/>
  <c r="U181" i="6"/>
  <c r="H181" i="6"/>
  <c r="U180" i="6"/>
  <c r="H180" i="6"/>
  <c r="U179" i="6"/>
  <c r="H179" i="6"/>
  <c r="U178" i="6"/>
  <c r="H178" i="6"/>
  <c r="U177" i="6"/>
  <c r="H177" i="6"/>
  <c r="U176" i="6"/>
  <c r="H176" i="6"/>
  <c r="U175" i="6"/>
  <c r="H175" i="6"/>
  <c r="U174" i="6"/>
  <c r="H174" i="6"/>
  <c r="U173" i="6"/>
  <c r="H173" i="6"/>
  <c r="U172" i="6"/>
  <c r="H172" i="6"/>
  <c r="U171" i="6"/>
  <c r="H171" i="6"/>
  <c r="U170" i="6"/>
  <c r="H170" i="6"/>
  <c r="U169" i="6"/>
  <c r="H169" i="6"/>
  <c r="U168" i="6"/>
  <c r="H168" i="6"/>
  <c r="U167" i="6"/>
  <c r="H167" i="6"/>
  <c r="U166" i="6"/>
  <c r="H166" i="6"/>
  <c r="U165" i="6"/>
  <c r="H165" i="6"/>
  <c r="U164" i="6"/>
  <c r="H164" i="6"/>
  <c r="U163" i="6"/>
  <c r="H163" i="6"/>
  <c r="U162" i="6"/>
  <c r="H162" i="6"/>
  <c r="U161" i="6"/>
  <c r="H161" i="6"/>
  <c r="U160" i="6"/>
  <c r="H160" i="6"/>
  <c r="U159" i="6"/>
  <c r="H159" i="6"/>
  <c r="U158" i="6"/>
  <c r="H158" i="6"/>
  <c r="U157" i="6"/>
  <c r="H157" i="6"/>
  <c r="U156" i="6"/>
  <c r="H156" i="6"/>
  <c r="U155" i="6"/>
  <c r="H155" i="6"/>
  <c r="U154" i="6"/>
  <c r="H154" i="6"/>
  <c r="U153" i="6"/>
  <c r="H153" i="6"/>
  <c r="U152" i="6"/>
  <c r="H152" i="6"/>
  <c r="U151" i="6"/>
  <c r="H151" i="6"/>
  <c r="U150" i="6"/>
  <c r="H150" i="6"/>
  <c r="U149" i="6"/>
  <c r="H149" i="6"/>
  <c r="U148" i="6"/>
  <c r="H148" i="6"/>
  <c r="U147" i="6"/>
  <c r="H147" i="6"/>
  <c r="U146" i="6"/>
  <c r="H146" i="6"/>
  <c r="U145" i="6"/>
  <c r="H145" i="6"/>
  <c r="U144" i="6"/>
  <c r="H144" i="6"/>
  <c r="U143" i="6"/>
  <c r="H143" i="6"/>
  <c r="U142" i="6"/>
  <c r="H142" i="6"/>
  <c r="U141" i="6"/>
  <c r="H141" i="6"/>
  <c r="U140" i="6"/>
  <c r="H140" i="6"/>
  <c r="U139" i="6"/>
  <c r="H139" i="6"/>
  <c r="U138" i="6"/>
  <c r="H138" i="6"/>
  <c r="U137" i="6"/>
  <c r="H137" i="6"/>
  <c r="U136" i="6"/>
  <c r="H136" i="6"/>
  <c r="U135" i="6"/>
  <c r="H135" i="6"/>
  <c r="U134" i="6"/>
  <c r="H134" i="6"/>
  <c r="U133" i="6"/>
  <c r="H133" i="6"/>
  <c r="U132" i="6"/>
  <c r="H132" i="6"/>
  <c r="U131" i="6"/>
  <c r="H131" i="6"/>
  <c r="U130" i="6"/>
  <c r="H130" i="6"/>
  <c r="U129" i="6"/>
  <c r="H129" i="6"/>
  <c r="U128" i="6"/>
  <c r="H128" i="6"/>
  <c r="U127" i="6"/>
  <c r="H127" i="6"/>
  <c r="U126" i="6"/>
  <c r="H126" i="6"/>
  <c r="U125" i="6"/>
  <c r="H125" i="6"/>
  <c r="U124" i="6"/>
  <c r="H124" i="6"/>
  <c r="U123" i="6"/>
  <c r="H123" i="6"/>
  <c r="U122" i="6"/>
  <c r="H122" i="6"/>
  <c r="U121" i="6"/>
  <c r="H121" i="6"/>
  <c r="U120" i="6"/>
  <c r="H120" i="6"/>
  <c r="U119" i="6"/>
  <c r="H119" i="6"/>
  <c r="U118" i="6"/>
  <c r="H118" i="6"/>
  <c r="U117" i="6"/>
  <c r="H117" i="6"/>
  <c r="U116" i="6"/>
  <c r="H116" i="6"/>
  <c r="U115" i="6"/>
  <c r="H115" i="6"/>
  <c r="U114" i="6"/>
  <c r="H114" i="6"/>
  <c r="U113" i="6"/>
  <c r="H113" i="6"/>
  <c r="U112" i="6"/>
  <c r="H112" i="6"/>
  <c r="U111" i="6"/>
  <c r="H111" i="6"/>
  <c r="U110" i="6"/>
  <c r="H110" i="6"/>
  <c r="U109" i="6"/>
  <c r="H109" i="6"/>
  <c r="U108" i="6"/>
  <c r="H108" i="6"/>
  <c r="U107" i="6"/>
  <c r="H107" i="6"/>
  <c r="U106" i="6"/>
  <c r="H106" i="6"/>
  <c r="U105" i="6"/>
  <c r="H105" i="6"/>
  <c r="U104" i="6"/>
  <c r="H104" i="6"/>
  <c r="U103" i="6"/>
  <c r="H103" i="6"/>
  <c r="U102" i="6"/>
  <c r="H102" i="6"/>
  <c r="U101" i="6"/>
  <c r="H101" i="6"/>
  <c r="U100" i="6"/>
  <c r="H100" i="6"/>
  <c r="U99" i="6"/>
  <c r="H99" i="6"/>
  <c r="U98" i="6"/>
  <c r="H98" i="6"/>
  <c r="U97" i="6"/>
  <c r="H97" i="6"/>
  <c r="U96" i="6"/>
  <c r="H96" i="6"/>
  <c r="U95" i="6"/>
  <c r="H95" i="6"/>
  <c r="U94" i="6"/>
  <c r="H94" i="6"/>
  <c r="U93" i="6"/>
  <c r="H93" i="6"/>
  <c r="U92" i="6"/>
  <c r="H92" i="6"/>
  <c r="U91" i="6"/>
  <c r="H91" i="6"/>
  <c r="U90" i="6"/>
  <c r="H90" i="6"/>
  <c r="U89" i="6"/>
  <c r="H89" i="6"/>
  <c r="U88" i="6"/>
  <c r="H88" i="6"/>
  <c r="U87" i="6"/>
  <c r="H87" i="6"/>
  <c r="U86" i="6"/>
  <c r="H86" i="6"/>
  <c r="U85" i="6"/>
  <c r="H85" i="6"/>
  <c r="U84" i="6"/>
  <c r="H84" i="6"/>
  <c r="U83" i="6"/>
  <c r="H83" i="6"/>
  <c r="U82" i="6"/>
  <c r="H82" i="6"/>
  <c r="U81" i="6"/>
  <c r="H81" i="6"/>
  <c r="U80" i="6"/>
  <c r="H80" i="6"/>
  <c r="U79" i="6"/>
  <c r="H79" i="6"/>
  <c r="U78" i="6"/>
  <c r="H78" i="6"/>
  <c r="U77" i="6"/>
  <c r="H77" i="6"/>
  <c r="U76" i="6"/>
  <c r="H76" i="6"/>
  <c r="U75" i="6"/>
  <c r="H75" i="6"/>
  <c r="U74" i="6"/>
  <c r="H74" i="6"/>
  <c r="U73" i="6"/>
  <c r="H73" i="6"/>
  <c r="U72" i="6"/>
  <c r="H72" i="6"/>
  <c r="U71" i="6"/>
  <c r="H71" i="6"/>
  <c r="U70" i="6"/>
  <c r="H70" i="6"/>
  <c r="U69" i="6"/>
  <c r="H69" i="6"/>
  <c r="U68" i="6"/>
  <c r="H68" i="6"/>
  <c r="U67" i="6"/>
  <c r="H67" i="6"/>
  <c r="U66" i="6"/>
  <c r="H66" i="6"/>
  <c r="U65" i="6"/>
  <c r="H65" i="6"/>
  <c r="U64" i="6"/>
  <c r="H64" i="6"/>
  <c r="U63" i="6"/>
  <c r="H63" i="6"/>
  <c r="U62" i="6"/>
  <c r="H62" i="6"/>
  <c r="U61" i="6"/>
  <c r="H61" i="6"/>
  <c r="U60" i="6"/>
  <c r="H60" i="6"/>
  <c r="U59" i="6"/>
  <c r="H59" i="6"/>
  <c r="U58" i="6"/>
  <c r="H58" i="6"/>
  <c r="U57" i="6"/>
  <c r="H57" i="6"/>
  <c r="U56" i="6"/>
  <c r="H56" i="6"/>
  <c r="U55" i="6"/>
  <c r="H55" i="6"/>
  <c r="U54" i="6"/>
  <c r="H54" i="6"/>
  <c r="U53" i="6"/>
  <c r="H53" i="6"/>
  <c r="U52" i="6"/>
  <c r="H52" i="6"/>
  <c r="U51" i="6"/>
  <c r="H51" i="6"/>
  <c r="U50" i="6"/>
  <c r="H50" i="6"/>
  <c r="U49" i="6"/>
  <c r="H49" i="6"/>
  <c r="U48" i="6"/>
  <c r="H48" i="6"/>
  <c r="U47" i="6"/>
  <c r="H47" i="6"/>
  <c r="U46" i="6"/>
  <c r="H46" i="6"/>
  <c r="U45" i="6"/>
  <c r="H45" i="6"/>
  <c r="U44" i="6"/>
  <c r="H44" i="6"/>
  <c r="U43" i="6"/>
  <c r="H43" i="6"/>
  <c r="U42" i="6"/>
  <c r="H42" i="6"/>
  <c r="U41" i="6"/>
  <c r="H41" i="6"/>
  <c r="U40" i="6"/>
  <c r="H40" i="6"/>
  <c r="U39" i="6"/>
  <c r="H39" i="6"/>
  <c r="U38" i="6"/>
  <c r="H38" i="6"/>
  <c r="U37" i="6"/>
  <c r="H37" i="6"/>
  <c r="U36" i="6"/>
  <c r="H36" i="6"/>
  <c r="U35" i="6"/>
  <c r="H35" i="6"/>
  <c r="U34" i="6"/>
  <c r="H34" i="6"/>
  <c r="U33" i="6"/>
  <c r="H33" i="6"/>
  <c r="U32" i="6"/>
  <c r="H32" i="6"/>
  <c r="U31" i="6"/>
  <c r="H31" i="6"/>
  <c r="U30" i="6"/>
  <c r="H30" i="6"/>
  <c r="U29" i="6"/>
  <c r="H29" i="6"/>
  <c r="U28" i="6"/>
  <c r="H28" i="6"/>
  <c r="U27" i="6"/>
  <c r="H27" i="6"/>
  <c r="U26" i="6"/>
  <c r="H26" i="6"/>
  <c r="U25" i="6"/>
  <c r="H25" i="6"/>
  <c r="U24" i="6"/>
  <c r="H24" i="6"/>
  <c r="U23" i="6"/>
  <c r="H23" i="6"/>
  <c r="U22" i="6"/>
  <c r="H22" i="6"/>
  <c r="U21" i="6"/>
  <c r="H21" i="6"/>
  <c r="U20" i="6"/>
  <c r="H20" i="6"/>
  <c r="U19" i="6"/>
  <c r="H19" i="6"/>
  <c r="U18" i="6"/>
  <c r="H18" i="6"/>
  <c r="U17" i="6"/>
  <c r="H17" i="6"/>
  <c r="U16" i="6"/>
  <c r="H16" i="6"/>
  <c r="U15" i="6"/>
  <c r="H15" i="6"/>
  <c r="U14" i="6"/>
  <c r="H14" i="6"/>
  <c r="U13" i="6"/>
  <c r="H13" i="6"/>
  <c r="U12" i="6"/>
  <c r="H12" i="6"/>
  <c r="U11" i="6"/>
  <c r="H11" i="6"/>
  <c r="U10" i="6"/>
  <c r="H10" i="6"/>
  <c r="U9" i="6"/>
  <c r="H9" i="6"/>
  <c r="U8" i="6"/>
  <c r="H8" i="6"/>
  <c r="U7" i="6"/>
  <c r="H7" i="6"/>
  <c r="U6" i="6"/>
  <c r="H6" i="6"/>
  <c r="U5" i="6"/>
  <c r="H5" i="6"/>
  <c r="U4" i="6"/>
  <c r="H4" i="6"/>
  <c r="U3" i="6"/>
  <c r="H3" i="6"/>
  <c r="U2" i="6"/>
  <c r="H2" i="6"/>
  <c r="B2" i="6"/>
  <c r="B3" i="6" s="1"/>
  <c r="B4" i="6" s="1"/>
  <c r="T74" i="5"/>
  <c r="T73" i="5"/>
  <c r="T72" i="5"/>
  <c r="T71" i="5"/>
  <c r="T70" i="5"/>
  <c r="T69" i="5"/>
  <c r="T68" i="5"/>
  <c r="T67" i="5"/>
  <c r="T66" i="5"/>
  <c r="T65" i="5"/>
  <c r="T64" i="5"/>
  <c r="L74" i="4"/>
  <c r="L71" i="4"/>
  <c r="A69" i="4"/>
  <c r="L66" i="4"/>
  <c r="L60" i="4"/>
  <c r="L38" i="4"/>
  <c r="AE38" i="3"/>
  <c r="AE37" i="3"/>
  <c r="AD57" i="2"/>
  <c r="Y57" i="2"/>
  <c r="X57" i="2"/>
  <c r="T57" i="2"/>
  <c r="S57" i="2"/>
  <c r="AD56" i="2"/>
  <c r="Y56" i="2"/>
  <c r="X56" i="2"/>
  <c r="T56" i="2"/>
  <c r="S56" i="2"/>
  <c r="AD55" i="2"/>
  <c r="Y55" i="2"/>
  <c r="X55" i="2"/>
  <c r="T55" i="2"/>
  <c r="S55" i="2"/>
  <c r="AD53" i="2"/>
  <c r="Y53" i="2"/>
  <c r="X53" i="2"/>
  <c r="T53" i="2"/>
  <c r="S53" i="2"/>
  <c r="AD52" i="2"/>
  <c r="Y52" i="2"/>
  <c r="X52" i="2"/>
  <c r="T52" i="2"/>
  <c r="S52" i="2"/>
  <c r="CP51" i="2"/>
  <c r="CM51" i="2"/>
  <c r="CI51" i="2"/>
  <c r="CH51" i="2"/>
  <c r="BV51" i="2"/>
  <c r="AB57" i="2" s="1"/>
  <c r="AD51" i="2"/>
  <c r="Y51" i="2"/>
  <c r="X51" i="2"/>
  <c r="T51" i="2"/>
  <c r="S51" i="2"/>
  <c r="CP50" i="2"/>
  <c r="CM50" i="2"/>
  <c r="CI50" i="2"/>
  <c r="BW50" i="2" s="1"/>
  <c r="AC56" i="2" s="1"/>
  <c r="BV50" i="2"/>
  <c r="AB56" i="2" s="1"/>
  <c r="AD50" i="2"/>
  <c r="Y50" i="2"/>
  <c r="X50" i="2"/>
  <c r="T50" i="2"/>
  <c r="S50" i="2"/>
  <c r="CP49" i="2"/>
  <c r="CM49" i="2"/>
  <c r="CI49" i="2"/>
  <c r="BW49" i="2" s="1"/>
  <c r="AC55" i="2" s="1"/>
  <c r="CH49" i="2"/>
  <c r="BV49" i="2"/>
  <c r="AB55" i="2" s="1"/>
  <c r="AD49" i="2"/>
  <c r="Y49" i="2"/>
  <c r="X49" i="2"/>
  <c r="T49" i="2"/>
  <c r="S49" i="2"/>
  <c r="CP48" i="2"/>
  <c r="CM48" i="2"/>
  <c r="CI48" i="2"/>
  <c r="BW48" i="2" s="1"/>
  <c r="CH48" i="2"/>
  <c r="BV48" i="2"/>
  <c r="AD48" i="2"/>
  <c r="Y48" i="2"/>
  <c r="X48" i="2"/>
  <c r="T48" i="2"/>
  <c r="S48" i="2"/>
  <c r="CP47" i="2"/>
  <c r="CM47" i="2"/>
  <c r="CI47" i="2"/>
  <c r="CH47" i="2"/>
  <c r="BW47" i="2"/>
  <c r="AC53" i="2" s="1"/>
  <c r="BV47" i="2"/>
  <c r="AB53" i="2" s="1"/>
  <c r="AD47" i="2"/>
  <c r="Y47" i="2"/>
  <c r="X47" i="2"/>
  <c r="T47" i="2"/>
  <c r="S47" i="2"/>
  <c r="CP46" i="2"/>
  <c r="CM46" i="2"/>
  <c r="CI46" i="2"/>
  <c r="BW46" i="2" s="1"/>
  <c r="AC48" i="2" s="1"/>
  <c r="CH46" i="2"/>
  <c r="BV46" i="2"/>
  <c r="AB48" i="2" s="1"/>
  <c r="AD46" i="2"/>
  <c r="Y46" i="2"/>
  <c r="X46" i="2"/>
  <c r="T46" i="2"/>
  <c r="S46" i="2"/>
  <c r="CP45" i="2"/>
  <c r="CM45" i="2"/>
  <c r="BW45" i="2" s="1"/>
  <c r="AC47" i="2" s="1"/>
  <c r="CI45" i="2"/>
  <c r="CH45" i="2"/>
  <c r="BV45" i="2"/>
  <c r="AB47" i="2" s="1"/>
  <c r="AD45" i="2"/>
  <c r="AB45" i="2"/>
  <c r="Y45" i="2"/>
  <c r="X45" i="2"/>
  <c r="T45" i="2"/>
  <c r="S45" i="2"/>
  <c r="CP44" i="2"/>
  <c r="CM44" i="2"/>
  <c r="BW44" i="2" s="1"/>
  <c r="AC41" i="2" s="1"/>
  <c r="CI44" i="2"/>
  <c r="CH44" i="2"/>
  <c r="BV44" i="2"/>
  <c r="AD44" i="2"/>
  <c r="Y44" i="2"/>
  <c r="X44" i="2"/>
  <c r="T44" i="2"/>
  <c r="S44" i="2"/>
  <c r="CP43" i="2"/>
  <c r="CM43" i="2"/>
  <c r="CI43" i="2"/>
  <c r="BW43" i="2" s="1"/>
  <c r="CH43" i="2"/>
  <c r="BV43" i="2"/>
  <c r="AB38" i="2" s="1"/>
  <c r="AD43" i="2"/>
  <c r="AB43" i="2"/>
  <c r="Y43" i="2"/>
  <c r="X43" i="2"/>
  <c r="T43" i="2"/>
  <c r="S43" i="2"/>
  <c r="CP42" i="2"/>
  <c r="CM42" i="2"/>
  <c r="CI42" i="2"/>
  <c r="BW42" i="2" s="1"/>
  <c r="AC33" i="2" s="1"/>
  <c r="CH42" i="2"/>
  <c r="BV42" i="2"/>
  <c r="AD42" i="2"/>
  <c r="AC42" i="2"/>
  <c r="AB42" i="2"/>
  <c r="Y42" i="2"/>
  <c r="X42" i="2"/>
  <c r="T42" i="2"/>
  <c r="S42" i="2"/>
  <c r="CP41" i="2"/>
  <c r="CM41" i="2"/>
  <c r="CI41" i="2"/>
  <c r="BW41" i="2" s="1"/>
  <c r="AC50" i="2" s="1"/>
  <c r="CH41" i="2"/>
  <c r="BV41" i="2"/>
  <c r="AB50" i="2" s="1"/>
  <c r="AD41" i="2"/>
  <c r="AB41" i="2"/>
  <c r="Y41" i="2"/>
  <c r="X41" i="2"/>
  <c r="T41" i="2"/>
  <c r="S41" i="2"/>
  <c r="CP40" i="2"/>
  <c r="CM40" i="2"/>
  <c r="CI40" i="2"/>
  <c r="BW40" i="2" s="1"/>
  <c r="BV40" i="2"/>
  <c r="AB44" i="2" s="1"/>
  <c r="AD40" i="2"/>
  <c r="Y40" i="2"/>
  <c r="X40" i="2"/>
  <c r="T40" i="2"/>
  <c r="S40" i="2"/>
  <c r="CP39" i="2"/>
  <c r="CM39" i="2"/>
  <c r="CI39" i="2"/>
  <c r="BW39" i="2" s="1"/>
  <c r="AC27" i="2" s="1"/>
  <c r="CH39" i="2"/>
  <c r="BV39" i="2"/>
  <c r="AB27" i="2" s="1"/>
  <c r="AD39" i="2"/>
  <c r="Y39" i="2"/>
  <c r="X39" i="2"/>
  <c r="T39" i="2"/>
  <c r="S39" i="2"/>
  <c r="CP38" i="2"/>
  <c r="CM38" i="2"/>
  <c r="CI38" i="2"/>
  <c r="BW38" i="2" s="1"/>
  <c r="AC30" i="2" s="1"/>
  <c r="BV38" i="2"/>
  <c r="AB30" i="2" s="1"/>
  <c r="AD38" i="2"/>
  <c r="Y38" i="2"/>
  <c r="X38" i="2"/>
  <c r="T38" i="2"/>
  <c r="S38" i="2"/>
  <c r="CP37" i="2"/>
  <c r="CM37" i="2"/>
  <c r="CI37" i="2"/>
  <c r="BW37" i="2" s="1"/>
  <c r="AC24" i="2" s="1"/>
  <c r="CH37" i="2"/>
  <c r="BV37" i="2"/>
  <c r="AB24" i="2" s="1"/>
  <c r="AD37" i="2"/>
  <c r="Y37" i="2"/>
  <c r="X37" i="2"/>
  <c r="T37" i="2"/>
  <c r="S37" i="2"/>
  <c r="CP36" i="2"/>
  <c r="CM36" i="2"/>
  <c r="CI36" i="2"/>
  <c r="BW36" i="2" s="1"/>
  <c r="AC23" i="2" s="1"/>
  <c r="CH36" i="2"/>
  <c r="BV36" i="2"/>
  <c r="AD36" i="2"/>
  <c r="AC36" i="2"/>
  <c r="AB36" i="2"/>
  <c r="Y36" i="2"/>
  <c r="X36" i="2"/>
  <c r="T36" i="2"/>
  <c r="S36" i="2"/>
  <c r="CP35" i="2"/>
  <c r="CM35" i="2"/>
  <c r="CI35" i="2"/>
  <c r="BW35" i="2" s="1"/>
  <c r="CH35" i="2"/>
  <c r="BV35" i="2"/>
  <c r="AB52" i="2" s="1"/>
  <c r="AD35" i="2"/>
  <c r="AB35" i="2"/>
  <c r="Y35" i="2"/>
  <c r="X35" i="2"/>
  <c r="T35" i="2"/>
  <c r="S35" i="2"/>
  <c r="CP34" i="2"/>
  <c r="CM34" i="2"/>
  <c r="CI34" i="2"/>
  <c r="BW34" i="2" s="1"/>
  <c r="AC14" i="2" s="1"/>
  <c r="CH34" i="2"/>
  <c r="BV34" i="2"/>
  <c r="AD34" i="2"/>
  <c r="Y34" i="2"/>
  <c r="X34" i="2"/>
  <c r="T34" i="2"/>
  <c r="S34" i="2"/>
  <c r="CP33" i="2"/>
  <c r="CM33" i="2"/>
  <c r="CI33" i="2"/>
  <c r="CH33" i="2"/>
  <c r="BV33" i="2"/>
  <c r="AD33" i="2"/>
  <c r="AB33" i="2"/>
  <c r="Y33" i="2"/>
  <c r="X33" i="2"/>
  <c r="T33" i="2"/>
  <c r="S33" i="2"/>
  <c r="CP32" i="2"/>
  <c r="CM32" i="2"/>
  <c r="CI32" i="2"/>
  <c r="BW32" i="2" s="1"/>
  <c r="CH32" i="2"/>
  <c r="BV32" i="2"/>
  <c r="AD32" i="2"/>
  <c r="Y32" i="2"/>
  <c r="X32" i="2"/>
  <c r="T32" i="2"/>
  <c r="S32" i="2"/>
  <c r="CP31" i="2"/>
  <c r="CM31" i="2"/>
  <c r="CI31" i="2"/>
  <c r="BW31" i="2" s="1"/>
  <c r="CH31" i="2"/>
  <c r="BV31" i="2"/>
  <c r="AD31" i="2"/>
  <c r="AB31" i="2"/>
  <c r="Y31" i="2"/>
  <c r="X31" i="2"/>
  <c r="T31" i="2"/>
  <c r="S31" i="2"/>
  <c r="CP30" i="2"/>
  <c r="CM30" i="2"/>
  <c r="CI30" i="2"/>
  <c r="BW30" i="2" s="1"/>
  <c r="CH30" i="2"/>
  <c r="BV30" i="2"/>
  <c r="AD30" i="2"/>
  <c r="Y30" i="2"/>
  <c r="X30" i="2"/>
  <c r="T30" i="2"/>
  <c r="S30" i="2"/>
  <c r="CP29" i="2"/>
  <c r="CM29" i="2"/>
  <c r="CI29" i="2"/>
  <c r="BW29" i="2" s="1"/>
  <c r="CH29" i="2"/>
  <c r="BV29" i="2"/>
  <c r="AB51" i="2" s="1"/>
  <c r="AD29" i="2"/>
  <c r="AC29" i="2"/>
  <c r="AB29" i="2"/>
  <c r="Y29" i="2"/>
  <c r="X29" i="2"/>
  <c r="T29" i="2"/>
  <c r="S29" i="2"/>
  <c r="CP28" i="2"/>
  <c r="CM28" i="2"/>
  <c r="CI28" i="2"/>
  <c r="BW28" i="2" s="1"/>
  <c r="CH28" i="2"/>
  <c r="BV28" i="2"/>
  <c r="AD28" i="2"/>
  <c r="Y28" i="2"/>
  <c r="X28" i="2"/>
  <c r="T28" i="2"/>
  <c r="S28" i="2"/>
  <c r="CP27" i="2"/>
  <c r="CM27" i="2"/>
  <c r="CI27" i="2"/>
  <c r="BW27" i="2" s="1"/>
  <c r="CH27" i="2"/>
  <c r="BV27" i="2"/>
  <c r="AD27" i="2"/>
  <c r="Y27" i="2"/>
  <c r="X27" i="2"/>
  <c r="T27" i="2"/>
  <c r="S27" i="2"/>
  <c r="CP26" i="2"/>
  <c r="CM26" i="2"/>
  <c r="CI26" i="2"/>
  <c r="BW26" i="2" s="1"/>
  <c r="CH26" i="2"/>
  <c r="BV26" i="2"/>
  <c r="AD26" i="2"/>
  <c r="AB26" i="2"/>
  <c r="Y26" i="2"/>
  <c r="X26" i="2"/>
  <c r="T26" i="2"/>
  <c r="S26" i="2"/>
  <c r="CP25" i="2"/>
  <c r="CM25" i="2"/>
  <c r="CI25" i="2"/>
  <c r="BW25" i="2" s="1"/>
  <c r="CH25" i="2"/>
  <c r="BV25" i="2"/>
  <c r="AD25" i="2"/>
  <c r="AC25" i="2"/>
  <c r="AB25" i="2"/>
  <c r="Y25" i="2"/>
  <c r="X25" i="2"/>
  <c r="T25" i="2"/>
  <c r="S25" i="2"/>
  <c r="CP24" i="2"/>
  <c r="CM24" i="2"/>
  <c r="CI24" i="2"/>
  <c r="BW24" i="2" s="1"/>
  <c r="CH24" i="2"/>
  <c r="BV24" i="2"/>
  <c r="AD24" i="2"/>
  <c r="Y24" i="2"/>
  <c r="X24" i="2"/>
  <c r="T24" i="2"/>
  <c r="S24" i="2"/>
  <c r="CP23" i="2"/>
  <c r="CM23" i="2"/>
  <c r="CI23" i="2"/>
  <c r="BW23" i="2" s="1"/>
  <c r="CH23" i="2"/>
  <c r="BV23" i="2"/>
  <c r="AD23" i="2"/>
  <c r="AB23" i="2"/>
  <c r="Y23" i="2"/>
  <c r="X23" i="2"/>
  <c r="T23" i="2"/>
  <c r="S23" i="2"/>
  <c r="CP22" i="2"/>
  <c r="CM22" i="2"/>
  <c r="CI22" i="2"/>
  <c r="BW22" i="2" s="1"/>
  <c r="CH22" i="2"/>
  <c r="BV22" i="2"/>
  <c r="AD22" i="2"/>
  <c r="AB22" i="2"/>
  <c r="Y22" i="2"/>
  <c r="X22" i="2"/>
  <c r="T22" i="2"/>
  <c r="S22" i="2"/>
  <c r="CP21" i="2"/>
  <c r="CM21" i="2"/>
  <c r="CI21" i="2"/>
  <c r="BW21" i="2" s="1"/>
  <c r="BV21" i="2"/>
  <c r="AD21" i="2"/>
  <c r="AB21" i="2"/>
  <c r="Y21" i="2"/>
  <c r="X21" i="2"/>
  <c r="T21" i="2"/>
  <c r="S21" i="2"/>
  <c r="CP20" i="2"/>
  <c r="CM20" i="2"/>
  <c r="CI20" i="2"/>
  <c r="BW20" i="2" s="1"/>
  <c r="BV20" i="2"/>
  <c r="AD20" i="2"/>
  <c r="AB20" i="2"/>
  <c r="Y20" i="2"/>
  <c r="X20" i="2"/>
  <c r="T20" i="2"/>
  <c r="S20" i="2"/>
  <c r="CP19" i="2"/>
  <c r="CM19" i="2"/>
  <c r="CI19" i="2"/>
  <c r="BW19" i="2" s="1"/>
  <c r="CH19" i="2"/>
  <c r="BV19" i="2"/>
  <c r="AD19" i="2"/>
  <c r="AB19" i="2"/>
  <c r="Y19" i="2"/>
  <c r="X19" i="2"/>
  <c r="T19" i="2"/>
  <c r="S19" i="2"/>
  <c r="CP18" i="2"/>
  <c r="CM18" i="2"/>
  <c r="CI18" i="2"/>
  <c r="BW18" i="2" s="1"/>
  <c r="CH18" i="2"/>
  <c r="BV18" i="2"/>
  <c r="AD18" i="2"/>
  <c r="AB18" i="2"/>
  <c r="Y18" i="2"/>
  <c r="X18" i="2"/>
  <c r="T18" i="2"/>
  <c r="S18" i="2"/>
  <c r="CP17" i="2"/>
  <c r="CM17" i="2"/>
  <c r="CI17" i="2"/>
  <c r="BW17" i="2" s="1"/>
  <c r="CH17" i="2"/>
  <c r="BV17" i="2"/>
  <c r="AD17" i="2"/>
  <c r="AB17" i="2"/>
  <c r="Y17" i="2"/>
  <c r="X17" i="2"/>
  <c r="T17" i="2"/>
  <c r="S17" i="2"/>
  <c r="CP16" i="2"/>
  <c r="CM16" i="2"/>
  <c r="CI16" i="2"/>
  <c r="BW16" i="2" s="1"/>
  <c r="CH16" i="2"/>
  <c r="BV16" i="2"/>
  <c r="AD16" i="2"/>
  <c r="AB16" i="2"/>
  <c r="Y16" i="2"/>
  <c r="X16" i="2"/>
  <c r="T16" i="2"/>
  <c r="S16" i="2"/>
  <c r="CP15" i="2"/>
  <c r="CM15" i="2"/>
  <c r="CI15" i="2"/>
  <c r="CH15" i="2"/>
  <c r="BW15" i="2"/>
  <c r="BV15" i="2"/>
  <c r="AD15" i="2"/>
  <c r="AB15" i="2"/>
  <c r="Y15" i="2"/>
  <c r="X15" i="2"/>
  <c r="T15" i="2"/>
  <c r="S15" i="2"/>
  <c r="CP14" i="2"/>
  <c r="CM14" i="2"/>
  <c r="CI14" i="2"/>
  <c r="BW14" i="2" s="1"/>
  <c r="CH14" i="2"/>
  <c r="BV14" i="2"/>
  <c r="AD14" i="2"/>
  <c r="AB14" i="2"/>
  <c r="Y14" i="2"/>
  <c r="X14" i="2"/>
  <c r="T14" i="2"/>
  <c r="S14" i="2"/>
  <c r="CP13" i="2"/>
  <c r="CM13" i="2"/>
  <c r="CI13" i="2"/>
  <c r="CH13" i="2"/>
  <c r="BW13" i="2"/>
  <c r="BV13" i="2"/>
  <c r="AD13" i="2"/>
  <c r="AB13" i="2"/>
  <c r="Y13" i="2"/>
  <c r="X13" i="2"/>
  <c r="T13" i="2"/>
  <c r="S13" i="2"/>
  <c r="CP12" i="2"/>
  <c r="CM12" i="2"/>
  <c r="CI12" i="2"/>
  <c r="CH12" i="2"/>
  <c r="BW12" i="2"/>
  <c r="BV12" i="2"/>
  <c r="AD12" i="2"/>
  <c r="AC12" i="2"/>
  <c r="AB12" i="2"/>
  <c r="Y12" i="2"/>
  <c r="X12" i="2"/>
  <c r="T12" i="2"/>
  <c r="S12" i="2"/>
  <c r="CP11" i="2"/>
  <c r="CM11" i="2"/>
  <c r="CI11" i="2"/>
  <c r="BW11" i="2" s="1"/>
  <c r="CH11" i="2"/>
  <c r="BV11" i="2"/>
  <c r="AD11" i="2"/>
  <c r="AB11" i="2"/>
  <c r="Y11" i="2"/>
  <c r="X11" i="2"/>
  <c r="T11" i="2"/>
  <c r="S11" i="2"/>
  <c r="CP10" i="2"/>
  <c r="CM10" i="2"/>
  <c r="CI10" i="2"/>
  <c r="CH10" i="2"/>
  <c r="BV10" i="2"/>
  <c r="AD10" i="2"/>
  <c r="AB10" i="2"/>
  <c r="Y10" i="2"/>
  <c r="X10" i="2"/>
  <c r="T10" i="2"/>
  <c r="S10" i="2"/>
  <c r="CP9" i="2"/>
  <c r="CM9" i="2"/>
  <c r="CI9" i="2"/>
  <c r="CH9" i="2"/>
  <c r="BW9" i="2"/>
  <c r="BV9" i="2"/>
  <c r="AD9" i="2"/>
  <c r="AB9" i="2"/>
  <c r="Y9" i="2"/>
  <c r="X9" i="2"/>
  <c r="T9" i="2"/>
  <c r="S9" i="2"/>
  <c r="CP8" i="2"/>
  <c r="CM8" i="2"/>
  <c r="CI8" i="2"/>
  <c r="BW8" i="2" s="1"/>
  <c r="CH8" i="2"/>
  <c r="BV8" i="2"/>
  <c r="AD8" i="2"/>
  <c r="AB8" i="2"/>
  <c r="Y8" i="2"/>
  <c r="X8" i="2"/>
  <c r="T8" i="2"/>
  <c r="S8" i="2"/>
  <c r="CP7" i="2"/>
  <c r="CM7" i="2"/>
  <c r="BW7" i="2" s="1"/>
  <c r="CI7" i="2"/>
  <c r="CH7" i="2"/>
  <c r="BV7" i="2"/>
  <c r="AD7" i="2"/>
  <c r="AB7" i="2"/>
  <c r="Y7" i="2"/>
  <c r="X7" i="2"/>
  <c r="T7" i="2"/>
  <c r="S7" i="2"/>
  <c r="CP6" i="2"/>
  <c r="CM6" i="2"/>
  <c r="BW6" i="2" s="1"/>
  <c r="CI6" i="2"/>
  <c r="CH6" i="2"/>
  <c r="BV6" i="2"/>
  <c r="AD6" i="2"/>
  <c r="AB6" i="2"/>
  <c r="Y6" i="2"/>
  <c r="X6" i="2"/>
  <c r="T6" i="2"/>
  <c r="S6" i="2"/>
  <c r="CP5" i="2"/>
  <c r="CM5" i="2"/>
  <c r="CI5" i="2"/>
  <c r="CH5" i="2"/>
  <c r="BW5" i="2"/>
  <c r="BV5" i="2"/>
  <c r="AD5" i="2"/>
  <c r="AB5" i="2"/>
  <c r="Y5" i="2"/>
  <c r="X5" i="2"/>
  <c r="T5" i="2"/>
  <c r="S5" i="2"/>
  <c r="CP4" i="2"/>
  <c r="CM4" i="2"/>
  <c r="CI4" i="2"/>
  <c r="CH4" i="2"/>
  <c r="BV4" i="2"/>
  <c r="AD4" i="2"/>
  <c r="AB4" i="2"/>
  <c r="Y4" i="2"/>
  <c r="X4" i="2"/>
  <c r="T4" i="2"/>
  <c r="S4" i="2"/>
  <c r="CP3" i="2"/>
  <c r="CM3" i="2"/>
  <c r="CI3" i="2"/>
  <c r="BW3" i="2" s="1"/>
  <c r="CH3" i="2"/>
  <c r="BV3" i="2"/>
  <c r="AD3" i="2"/>
  <c r="Y3" i="2"/>
  <c r="X3" i="2"/>
  <c r="T3" i="2"/>
  <c r="S3" i="2"/>
  <c r="AC31" i="2" l="1"/>
  <c r="AC21" i="2"/>
  <c r="AB37" i="2"/>
  <c r="AB3" i="2"/>
  <c r="BW10" i="2"/>
  <c r="AB28" i="2"/>
  <c r="AB32" i="2"/>
  <c r="AB49" i="2"/>
  <c r="AB34" i="2"/>
  <c r="BW4" i="2"/>
  <c r="BW51" i="2"/>
  <c r="AC57" i="2" s="1"/>
  <c r="AB46" i="2"/>
  <c r="BW33" i="2"/>
  <c r="I13" i="5"/>
  <c r="M1" i="6" s="1"/>
  <c r="C32" i="4"/>
  <c r="B542" i="6"/>
  <c r="A541" i="6"/>
  <c r="A2" i="6"/>
  <c r="L63" i="5"/>
  <c r="M13" i="5"/>
  <c r="Q1" i="6" s="1"/>
  <c r="C31" i="4"/>
  <c r="I32" i="4"/>
  <c r="I31" i="4"/>
  <c r="AC16" i="2"/>
  <c r="AC15" i="2"/>
  <c r="AC52" i="2"/>
  <c r="AC44" i="2"/>
  <c r="AC34" i="2"/>
  <c r="AC28" i="2"/>
  <c r="AC46" i="2"/>
  <c r="AC37" i="2"/>
  <c r="AC38" i="2"/>
  <c r="B5" i="6"/>
  <c r="A4" i="6"/>
  <c r="AC4" i="2"/>
  <c r="AC13" i="2"/>
  <c r="AC3" i="2"/>
  <c r="AC51" i="2"/>
  <c r="AC18" i="2"/>
  <c r="AC6" i="2"/>
  <c r="AC43" i="2"/>
  <c r="AC17" i="2"/>
  <c r="AC11" i="2"/>
  <c r="AC5" i="2"/>
  <c r="AC10" i="2"/>
  <c r="AC22" i="2"/>
  <c r="AC9" i="2"/>
  <c r="AC20" i="2"/>
  <c r="AC19" i="2"/>
  <c r="A3" i="6"/>
  <c r="AC35" i="2"/>
  <c r="AC8" i="2"/>
  <c r="AC45" i="2"/>
  <c r="AC39" i="2"/>
  <c r="AC7" i="2"/>
  <c r="AC26" i="2"/>
  <c r="AC32" i="2"/>
  <c r="AB39" i="2"/>
  <c r="AB40" i="2"/>
  <c r="AC40" i="2"/>
  <c r="AC49" i="2"/>
  <c r="C27" i="4"/>
  <c r="I26" i="4"/>
  <c r="C26" i="4"/>
  <c r="I25" i="4"/>
  <c r="C25" i="4"/>
  <c r="I27" i="4"/>
  <c r="O11" i="8"/>
  <c r="E28" i="1" s="1"/>
  <c r="H75" i="11"/>
  <c r="F73" i="11"/>
  <c r="D71" i="11"/>
  <c r="G68" i="11"/>
  <c r="E66" i="11"/>
  <c r="H63" i="11"/>
  <c r="F61" i="11"/>
  <c r="D59" i="11"/>
  <c r="G56" i="11"/>
  <c r="E54" i="11"/>
  <c r="H51" i="11"/>
  <c r="F49" i="11"/>
  <c r="D47" i="11"/>
  <c r="G44" i="11"/>
  <c r="E42" i="11"/>
  <c r="H39" i="11"/>
  <c r="F37" i="11"/>
  <c r="D35" i="11"/>
  <c r="G32" i="11"/>
  <c r="H73" i="10"/>
  <c r="F71" i="10"/>
  <c r="D69" i="10"/>
  <c r="G66" i="10"/>
  <c r="E64" i="10"/>
  <c r="H61" i="10"/>
  <c r="G75" i="11"/>
  <c r="F75" i="11"/>
  <c r="E75" i="11"/>
  <c r="D75" i="11"/>
  <c r="G74" i="11"/>
  <c r="E72" i="11"/>
  <c r="H69" i="11"/>
  <c r="F67" i="11"/>
  <c r="D65" i="11"/>
  <c r="G62" i="11"/>
  <c r="E60" i="11"/>
  <c r="H57" i="11"/>
  <c r="F55" i="11"/>
  <c r="D53" i="11"/>
  <c r="G50" i="11"/>
  <c r="E48" i="11"/>
  <c r="H45" i="11"/>
  <c r="F43" i="11"/>
  <c r="D41" i="11"/>
  <c r="G38" i="11"/>
  <c r="E36" i="11"/>
  <c r="H33" i="11"/>
  <c r="F31" i="11"/>
  <c r="D75" i="10"/>
  <c r="G72" i="10"/>
  <c r="E70" i="10"/>
  <c r="H67" i="10"/>
  <c r="F65" i="10"/>
  <c r="D63" i="10"/>
  <c r="F74" i="11"/>
  <c r="D72" i="11"/>
  <c r="G69" i="11"/>
  <c r="E67" i="11"/>
  <c r="H64" i="11"/>
  <c r="F62" i="11"/>
  <c r="D60" i="11"/>
  <c r="G57" i="11"/>
  <c r="E55" i="11"/>
  <c r="H52" i="11"/>
  <c r="F50" i="11"/>
  <c r="D48" i="11"/>
  <c r="G45" i="11"/>
  <c r="E43" i="11"/>
  <c r="H40" i="11"/>
  <c r="F38" i="11"/>
  <c r="D36" i="11"/>
  <c r="G33" i="11"/>
  <c r="E31" i="11"/>
  <c r="H74" i="10"/>
  <c r="F72" i="10"/>
  <c r="D70" i="10"/>
  <c r="G67" i="10"/>
  <c r="E65" i="10"/>
  <c r="H62" i="10"/>
  <c r="F60" i="10"/>
  <c r="D58" i="10"/>
  <c r="G55" i="10"/>
  <c r="E53" i="10"/>
  <c r="H50" i="10"/>
  <c r="F48" i="10"/>
  <c r="D46" i="10"/>
  <c r="G43" i="10"/>
  <c r="E41" i="10"/>
  <c r="H38" i="10"/>
  <c r="F36" i="10"/>
  <c r="D34" i="10"/>
  <c r="G31" i="10"/>
  <c r="H76" i="9"/>
  <c r="F74" i="9"/>
  <c r="D72" i="9"/>
  <c r="G69" i="9"/>
  <c r="E67" i="9"/>
  <c r="H64" i="9"/>
  <c r="F62" i="9"/>
  <c r="D60" i="9"/>
  <c r="G57" i="9"/>
  <c r="E55" i="9"/>
  <c r="H52" i="9"/>
  <c r="F50" i="9"/>
  <c r="D48" i="9"/>
  <c r="G45" i="9"/>
  <c r="E43" i="9"/>
  <c r="H40" i="9"/>
  <c r="F38" i="9"/>
  <c r="D36" i="9"/>
  <c r="G33" i="9"/>
  <c r="E31" i="9"/>
  <c r="H28" i="9"/>
  <c r="E74" i="11"/>
  <c r="D74" i="11"/>
  <c r="G71" i="11"/>
  <c r="E69" i="11"/>
  <c r="H66" i="11"/>
  <c r="F64" i="11"/>
  <c r="D62" i="11"/>
  <c r="G59" i="11"/>
  <c r="E57" i="11"/>
  <c r="H54" i="11"/>
  <c r="F52" i="11"/>
  <c r="D50" i="11"/>
  <c r="G47" i="11"/>
  <c r="E45" i="11"/>
  <c r="H42" i="11"/>
  <c r="F40" i="11"/>
  <c r="D38" i="11"/>
  <c r="G35" i="11"/>
  <c r="E33" i="11"/>
  <c r="F74" i="10"/>
  <c r="D72" i="10"/>
  <c r="G69" i="10"/>
  <c r="E67" i="10"/>
  <c r="H64" i="10"/>
  <c r="F62" i="10"/>
  <c r="D60" i="10"/>
  <c r="G57" i="10"/>
  <c r="E55" i="10"/>
  <c r="H52" i="10"/>
  <c r="F50" i="10"/>
  <c r="D48" i="10"/>
  <c r="G45" i="10"/>
  <c r="E43" i="10"/>
  <c r="H40" i="10"/>
  <c r="F38" i="10"/>
  <c r="D36" i="10"/>
  <c r="G33" i="10"/>
  <c r="E31" i="10"/>
  <c r="F76" i="9"/>
  <c r="D74" i="9"/>
  <c r="G71" i="9"/>
  <c r="E69" i="9"/>
  <c r="H66" i="9"/>
  <c r="F64" i="9"/>
  <c r="D62" i="9"/>
  <c r="G59" i="9"/>
  <c r="E57" i="9"/>
  <c r="H54" i="9"/>
  <c r="F52" i="9"/>
  <c r="D50" i="9"/>
  <c r="G47" i="9"/>
  <c r="E45" i="9"/>
  <c r="H42" i="9"/>
  <c r="F40" i="9"/>
  <c r="D38" i="9"/>
  <c r="G35" i="9"/>
  <c r="E33" i="9"/>
  <c r="H30" i="9"/>
  <c r="F28" i="9"/>
  <c r="G73" i="11"/>
  <c r="H74" i="11"/>
  <c r="F70" i="11"/>
  <c r="G66" i="11"/>
  <c r="E63" i="11"/>
  <c r="F59" i="11"/>
  <c r="D56" i="11"/>
  <c r="E52" i="11"/>
  <c r="H48" i="11"/>
  <c r="D45" i="11"/>
  <c r="G41" i="11"/>
  <c r="H37" i="11"/>
  <c r="F34" i="11"/>
  <c r="G73" i="10"/>
  <c r="F70" i="10"/>
  <c r="F66" i="10"/>
  <c r="E63" i="10"/>
  <c r="G59" i="10"/>
  <c r="H56" i="10"/>
  <c r="D54" i="10"/>
  <c r="E51" i="10"/>
  <c r="E48" i="10"/>
  <c r="E45" i="10"/>
  <c r="F42" i="10"/>
  <c r="G39" i="10"/>
  <c r="H36" i="10"/>
  <c r="H33" i="10"/>
  <c r="G75" i="9"/>
  <c r="H72" i="9"/>
  <c r="D70" i="9"/>
  <c r="D67" i="9"/>
  <c r="D64" i="9"/>
  <c r="E61" i="9"/>
  <c r="F58" i="9"/>
  <c r="G55" i="9"/>
  <c r="G52" i="9"/>
  <c r="G49" i="9"/>
  <c r="H46" i="9"/>
  <c r="D44" i="9"/>
  <c r="E41" i="9"/>
  <c r="E38" i="9"/>
  <c r="E35" i="9"/>
  <c r="F32" i="9"/>
  <c r="G29" i="9"/>
  <c r="H73" i="11"/>
  <c r="E70" i="11"/>
  <c r="F66" i="11"/>
  <c r="D63" i="11"/>
  <c r="E59" i="11"/>
  <c r="H55" i="11"/>
  <c r="D52" i="11"/>
  <c r="G48" i="11"/>
  <c r="H44" i="11"/>
  <c r="F41" i="11"/>
  <c r="G37" i="11"/>
  <c r="E34" i="11"/>
  <c r="F73" i="10"/>
  <c r="H69" i="10"/>
  <c r="E66" i="10"/>
  <c r="G62" i="10"/>
  <c r="F59" i="10"/>
  <c r="G56" i="10"/>
  <c r="H53" i="10"/>
  <c r="D51" i="10"/>
  <c r="H47" i="10"/>
  <c r="D45" i="10"/>
  <c r="E42" i="10"/>
  <c r="F39" i="10"/>
  <c r="G36" i="10"/>
  <c r="F33" i="10"/>
  <c r="F75" i="9"/>
  <c r="G72" i="9"/>
  <c r="H69" i="9"/>
  <c r="G66" i="9"/>
  <c r="H63" i="9"/>
  <c r="D61" i="9"/>
  <c r="E58" i="9"/>
  <c r="F55" i="9"/>
  <c r="E52" i="9"/>
  <c r="F49" i="9"/>
  <c r="G46" i="9"/>
  <c r="H43" i="9"/>
  <c r="D41" i="9"/>
  <c r="H37" i="9"/>
  <c r="D35" i="9"/>
  <c r="E32" i="9"/>
  <c r="F29" i="9"/>
  <c r="E73" i="11"/>
  <c r="D70" i="11"/>
  <c r="D66" i="11"/>
  <c r="H62" i="11"/>
  <c r="H58" i="11"/>
  <c r="G55" i="11"/>
  <c r="G51" i="11"/>
  <c r="F48" i="11"/>
  <c r="F44" i="11"/>
  <c r="E41" i="11"/>
  <c r="E37" i="11"/>
  <c r="D34" i="11"/>
  <c r="E73" i="10"/>
  <c r="F69" i="10"/>
  <c r="D66" i="10"/>
  <c r="E62" i="10"/>
  <c r="E59" i="10"/>
  <c r="F56" i="10"/>
  <c r="G53" i="10"/>
  <c r="G50" i="10"/>
  <c r="G47" i="10"/>
  <c r="H44" i="10"/>
  <c r="D42" i="10"/>
  <c r="E39" i="10"/>
  <c r="E36" i="10"/>
  <c r="E33" i="10"/>
  <c r="E75" i="9"/>
  <c r="F72" i="9"/>
  <c r="F69" i="9"/>
  <c r="F66" i="9"/>
  <c r="G63" i="9"/>
  <c r="H60" i="9"/>
  <c r="D58" i="9"/>
  <c r="D55" i="9"/>
  <c r="D52" i="9"/>
  <c r="E49" i="9"/>
  <c r="F46" i="9"/>
  <c r="G43" i="9"/>
  <c r="G40" i="9"/>
  <c r="G37" i="9"/>
  <c r="H34" i="9"/>
  <c r="D32" i="9"/>
  <c r="E29" i="9"/>
  <c r="D73" i="11"/>
  <c r="F69" i="11"/>
  <c r="H65" i="11"/>
  <c r="E62" i="11"/>
  <c r="G58" i="11"/>
  <c r="D55" i="11"/>
  <c r="F51" i="11"/>
  <c r="H47" i="11"/>
  <c r="E44" i="11"/>
  <c r="G40" i="11"/>
  <c r="D37" i="11"/>
  <c r="F33" i="11"/>
  <c r="D73" i="10"/>
  <c r="E69" i="10"/>
  <c r="H65" i="10"/>
  <c r="D62" i="10"/>
  <c r="D59" i="10"/>
  <c r="E56" i="10"/>
  <c r="F53" i="10"/>
  <c r="E50" i="10"/>
  <c r="F47" i="10"/>
  <c r="G44" i="10"/>
  <c r="H41" i="10"/>
  <c r="D39" i="10"/>
  <c r="H35" i="10"/>
  <c r="D33" i="10"/>
  <c r="D75" i="9"/>
  <c r="E72" i="9"/>
  <c r="D69" i="9"/>
  <c r="E66" i="9"/>
  <c r="F63" i="9"/>
  <c r="G60" i="9"/>
  <c r="H57" i="9"/>
  <c r="G54" i="9"/>
  <c r="H51" i="9"/>
  <c r="D49" i="9"/>
  <c r="E46" i="9"/>
  <c r="F43" i="9"/>
  <c r="E40" i="9"/>
  <c r="F37" i="9"/>
  <c r="G34" i="9"/>
  <c r="H31" i="9"/>
  <c r="D29" i="9"/>
  <c r="H72" i="11"/>
  <c r="D69" i="11"/>
  <c r="G65" i="11"/>
  <c r="H61" i="11"/>
  <c r="F58" i="11"/>
  <c r="G54" i="11"/>
  <c r="E51" i="11"/>
  <c r="F47" i="11"/>
  <c r="D44" i="11"/>
  <c r="E40" i="11"/>
  <c r="H36" i="11"/>
  <c r="D33" i="11"/>
  <c r="H72" i="10"/>
  <c r="H68" i="10"/>
  <c r="G65" i="10"/>
  <c r="G61" i="10"/>
  <c r="H58" i="10"/>
  <c r="D56" i="10"/>
  <c r="D53" i="10"/>
  <c r="D50" i="10"/>
  <c r="E47" i="10"/>
  <c r="F44" i="10"/>
  <c r="G41" i="10"/>
  <c r="G38" i="10"/>
  <c r="G35" i="10"/>
  <c r="H32" i="10"/>
  <c r="H74" i="9"/>
  <c r="H71" i="9"/>
  <c r="H68" i="9"/>
  <c r="D66" i="9"/>
  <c r="E63" i="9"/>
  <c r="F60" i="9"/>
  <c r="F57" i="9"/>
  <c r="F54" i="9"/>
  <c r="G51" i="9"/>
  <c r="H48" i="9"/>
  <c r="D46" i="9"/>
  <c r="D43" i="9"/>
  <c r="D40" i="9"/>
  <c r="E37" i="9"/>
  <c r="F34" i="9"/>
  <c r="G31" i="9"/>
  <c r="G28" i="9"/>
  <c r="G72" i="11"/>
  <c r="H68" i="11"/>
  <c r="F65" i="11"/>
  <c r="G61" i="11"/>
  <c r="E58" i="11"/>
  <c r="F54" i="11"/>
  <c r="D51" i="11"/>
  <c r="E47" i="11"/>
  <c r="H43" i="11"/>
  <c r="D40" i="11"/>
  <c r="G36" i="11"/>
  <c r="H32" i="11"/>
  <c r="H75" i="10"/>
  <c r="E72" i="10"/>
  <c r="G68" i="10"/>
  <c r="D65" i="10"/>
  <c r="F61" i="10"/>
  <c r="G58" i="10"/>
  <c r="H55" i="10"/>
  <c r="G52" i="10"/>
  <c r="H49" i="10"/>
  <c r="D47" i="10"/>
  <c r="E44" i="10"/>
  <c r="F41" i="10"/>
  <c r="E38" i="10"/>
  <c r="F35" i="10"/>
  <c r="G32" i="10"/>
  <c r="G74" i="9"/>
  <c r="F71" i="9"/>
  <c r="G68" i="9"/>
  <c r="H65" i="9"/>
  <c r="D63" i="9"/>
  <c r="E60" i="9"/>
  <c r="D57" i="9"/>
  <c r="E54" i="9"/>
  <c r="F51" i="9"/>
  <c r="G48" i="9"/>
  <c r="H45" i="9"/>
  <c r="G42" i="9"/>
  <c r="H39" i="9"/>
  <c r="D37" i="9"/>
  <c r="E34" i="9"/>
  <c r="F31" i="9"/>
  <c r="E28" i="9"/>
  <c r="F72" i="11"/>
  <c r="F68" i="11"/>
  <c r="E65" i="11"/>
  <c r="E61" i="11"/>
  <c r="D58" i="11"/>
  <c r="D54" i="11"/>
  <c r="H50" i="11"/>
  <c r="H46" i="11"/>
  <c r="G43" i="11"/>
  <c r="G39" i="11"/>
  <c r="F36" i="11"/>
  <c r="F32" i="11"/>
  <c r="G75" i="10"/>
  <c r="H71" i="10"/>
  <c r="F68" i="10"/>
  <c r="G64" i="10"/>
  <c r="E61" i="10"/>
  <c r="F58" i="10"/>
  <c r="F55" i="10"/>
  <c r="F52" i="10"/>
  <c r="G49" i="10"/>
  <c r="H46" i="10"/>
  <c r="D44" i="10"/>
  <c r="D41" i="10"/>
  <c r="D38" i="10"/>
  <c r="E35" i="10"/>
  <c r="F32" i="10"/>
  <c r="E74" i="9"/>
  <c r="E71" i="9"/>
  <c r="F68" i="9"/>
  <c r="G65" i="9"/>
  <c r="H62" i="9"/>
  <c r="H59" i="9"/>
  <c r="H56" i="9"/>
  <c r="D54" i="9"/>
  <c r="E51" i="9"/>
  <c r="F48" i="9"/>
  <c r="F45" i="9"/>
  <c r="F42" i="9"/>
  <c r="G39" i="9"/>
  <c r="H36" i="9"/>
  <c r="D34" i="9"/>
  <c r="D31" i="9"/>
  <c r="D28" i="9"/>
  <c r="H71" i="11"/>
  <c r="E68" i="11"/>
  <c r="G64" i="11"/>
  <c r="D61" i="11"/>
  <c r="F57" i="11"/>
  <c r="H53" i="11"/>
  <c r="E50" i="11"/>
  <c r="G46" i="11"/>
  <c r="D43" i="11"/>
  <c r="F39" i="11"/>
  <c r="H35" i="11"/>
  <c r="E32" i="11"/>
  <c r="F75" i="10"/>
  <c r="G71" i="10"/>
  <c r="E68" i="10"/>
  <c r="F64" i="10"/>
  <c r="D61" i="10"/>
  <c r="E58" i="10"/>
  <c r="D55" i="10"/>
  <c r="E52" i="10"/>
  <c r="F49" i="10"/>
  <c r="G46" i="10"/>
  <c r="H43" i="10"/>
  <c r="G40" i="10"/>
  <c r="H37" i="10"/>
  <c r="D35" i="10"/>
  <c r="E32" i="10"/>
  <c r="H73" i="9"/>
  <c r="D71" i="9"/>
  <c r="E68" i="9"/>
  <c r="F65" i="9"/>
  <c r="G62" i="9"/>
  <c r="F59" i="9"/>
  <c r="G56" i="9"/>
  <c r="H53" i="9"/>
  <c r="D51" i="9"/>
  <c r="E48" i="9"/>
  <c r="D45" i="9"/>
  <c r="E42" i="9"/>
  <c r="F39" i="9"/>
  <c r="G36" i="9"/>
  <c r="H33" i="9"/>
  <c r="G30" i="9"/>
  <c r="F71" i="11"/>
  <c r="D68" i="11"/>
  <c r="E64" i="11"/>
  <c r="H60" i="11"/>
  <c r="D57" i="11"/>
  <c r="G53" i="11"/>
  <c r="H49" i="11"/>
  <c r="F46" i="11"/>
  <c r="G42" i="11"/>
  <c r="E39" i="11"/>
  <c r="F35" i="11"/>
  <c r="D32" i="11"/>
  <c r="E75" i="10"/>
  <c r="E71" i="10"/>
  <c r="D68" i="10"/>
  <c r="D64" i="10"/>
  <c r="H60" i="10"/>
  <c r="H57" i="10"/>
  <c r="H54" i="10"/>
  <c r="D52" i="10"/>
  <c r="E49" i="10"/>
  <c r="F46" i="10"/>
  <c r="F43" i="10"/>
  <c r="F40" i="10"/>
  <c r="G37" i="10"/>
  <c r="H34" i="10"/>
  <c r="D32" i="10"/>
  <c r="G76" i="9"/>
  <c r="G73" i="9"/>
  <c r="H70" i="9"/>
  <c r="D68" i="9"/>
  <c r="E65" i="9"/>
  <c r="E62" i="9"/>
  <c r="E59" i="9"/>
  <c r="F56" i="9"/>
  <c r="G53" i="9"/>
  <c r="H50" i="9"/>
  <c r="H47" i="9"/>
  <c r="H44" i="9"/>
  <c r="D42" i="9"/>
  <c r="E39" i="9"/>
  <c r="F36" i="9"/>
  <c r="F33" i="9"/>
  <c r="F30" i="9"/>
  <c r="E71" i="11"/>
  <c r="H67" i="11"/>
  <c r="D64" i="11"/>
  <c r="G60" i="11"/>
  <c r="H56" i="11"/>
  <c r="F53" i="11"/>
  <c r="G49" i="11"/>
  <c r="E46" i="11"/>
  <c r="F42" i="11"/>
  <c r="D39" i="11"/>
  <c r="E35" i="11"/>
  <c r="H31" i="11"/>
  <c r="G74" i="10"/>
  <c r="D71" i="10"/>
  <c r="F67" i="10"/>
  <c r="H63" i="10"/>
  <c r="G60" i="10"/>
  <c r="F57" i="10"/>
  <c r="G54" i="10"/>
  <c r="H51" i="10"/>
  <c r="D49" i="10"/>
  <c r="E46" i="10"/>
  <c r="D43" i="10"/>
  <c r="E40" i="10"/>
  <c r="F37" i="10"/>
  <c r="G34" i="10"/>
  <c r="H31" i="10"/>
  <c r="E76" i="9"/>
  <c r="F73" i="9"/>
  <c r="G70" i="9"/>
  <c r="H67" i="9"/>
  <c r="D65" i="9"/>
  <c r="H61" i="9"/>
  <c r="D59" i="9"/>
  <c r="E56" i="9"/>
  <c r="F53" i="9"/>
  <c r="G50" i="9"/>
  <c r="F47" i="9"/>
  <c r="G44" i="9"/>
  <c r="H41" i="9"/>
  <c r="D39" i="9"/>
  <c r="E36" i="9"/>
  <c r="D33" i="9"/>
  <c r="E30" i="9"/>
  <c r="H70" i="11"/>
  <c r="G67" i="11"/>
  <c r="G63" i="11"/>
  <c r="F60" i="11"/>
  <c r="F56" i="11"/>
  <c r="E53" i="11"/>
  <c r="E49" i="11"/>
  <c r="D46" i="11"/>
  <c r="D42" i="11"/>
  <c r="H38" i="11"/>
  <c r="H34" i="11"/>
  <c r="G31" i="11"/>
  <c r="E74" i="10"/>
  <c r="H70" i="10"/>
  <c r="D67" i="10"/>
  <c r="G63" i="10"/>
  <c r="E60" i="10"/>
  <c r="E57" i="10"/>
  <c r="F54" i="10"/>
  <c r="G51" i="10"/>
  <c r="H48" i="10"/>
  <c r="H45" i="10"/>
  <c r="H42" i="10"/>
  <c r="D40" i="10"/>
  <c r="E37" i="10"/>
  <c r="F34" i="10"/>
  <c r="F31" i="10"/>
  <c r="D76" i="9"/>
  <c r="E73" i="9"/>
  <c r="F70" i="9"/>
  <c r="G67" i="9"/>
  <c r="G64" i="9"/>
  <c r="G61" i="9"/>
  <c r="H58" i="9"/>
  <c r="D56" i="9"/>
  <c r="E53" i="9"/>
  <c r="E50" i="9"/>
  <c r="E47" i="9"/>
  <c r="F44" i="9"/>
  <c r="G41" i="9"/>
  <c r="H38" i="9"/>
  <c r="H35" i="9"/>
  <c r="H32" i="9"/>
  <c r="D30" i="9"/>
  <c r="G70" i="11"/>
  <c r="D67" i="11"/>
  <c r="F63" i="11"/>
  <c r="H59" i="11"/>
  <c r="E56" i="11"/>
  <c r="G52" i="11"/>
  <c r="D49" i="11"/>
  <c r="F45" i="11"/>
  <c r="H41" i="11"/>
  <c r="E38" i="11"/>
  <c r="G34" i="11"/>
  <c r="D31" i="11"/>
  <c r="D74" i="10"/>
  <c r="G70" i="10"/>
  <c r="H66" i="10"/>
  <c r="F63" i="10"/>
  <c r="H59" i="10"/>
  <c r="D57" i="10"/>
  <c r="E54" i="10"/>
  <c r="F51" i="10"/>
  <c r="G48" i="10"/>
  <c r="F45" i="10"/>
  <c r="G42" i="10"/>
  <c r="H39" i="10"/>
  <c r="D37" i="10"/>
  <c r="E34" i="10"/>
  <c r="D31" i="10"/>
  <c r="H75" i="9"/>
  <c r="D73" i="9"/>
  <c r="E70" i="9"/>
  <c r="F67" i="9"/>
  <c r="E64" i="9"/>
  <c r="F61" i="9"/>
  <c r="G58" i="9"/>
  <c r="H55" i="9"/>
  <c r="D53" i="9"/>
  <c r="H49" i="9"/>
  <c r="D47" i="9"/>
  <c r="E44" i="9"/>
  <c r="F41" i="9"/>
  <c r="G38" i="9"/>
  <c r="F35" i="9"/>
  <c r="G32" i="9"/>
  <c r="H29" i="9"/>
  <c r="H13" i="5" l="1"/>
  <c r="L1" i="6" s="1"/>
  <c r="I63" i="5"/>
  <c r="I28" i="4"/>
  <c r="A542" i="6"/>
  <c r="B543" i="6"/>
  <c r="N13" i="5"/>
  <c r="R1" i="6" s="1"/>
  <c r="M63" i="5"/>
  <c r="A5" i="6"/>
  <c r="B6" i="6"/>
  <c r="H27" i="9"/>
  <c r="G27" i="9"/>
  <c r="F27" i="9"/>
  <c r="E27" i="9"/>
  <c r="D27" i="9"/>
  <c r="H30" i="10"/>
  <c r="E30" i="10"/>
  <c r="D30" i="10"/>
  <c r="G30" i="10"/>
  <c r="F30" i="10"/>
  <c r="H30" i="11"/>
  <c r="G30" i="11"/>
  <c r="F30" i="11"/>
  <c r="E30" i="11"/>
  <c r="D30" i="11"/>
  <c r="G13" i="5" l="1"/>
  <c r="K1" i="6" s="1"/>
  <c r="H63" i="5"/>
  <c r="A543" i="6"/>
  <c r="B544" i="6"/>
  <c r="G63" i="5"/>
  <c r="F13" i="5"/>
  <c r="J1" i="6" s="1"/>
  <c r="O13" i="5"/>
  <c r="S1" i="6" s="1"/>
  <c r="N63" i="5"/>
  <c r="A6" i="6"/>
  <c r="B7" i="6"/>
  <c r="A544" i="6" l="1"/>
  <c r="B545" i="6"/>
  <c r="E13" i="5"/>
  <c r="F63" i="5"/>
  <c r="P13" i="5"/>
  <c r="O63" i="5"/>
  <c r="B8" i="6"/>
  <c r="A7" i="6"/>
  <c r="P63" i="5" l="1"/>
  <c r="T1" i="6"/>
  <c r="E63" i="5"/>
  <c r="I1" i="6"/>
  <c r="A545" i="6"/>
  <c r="B546" i="6"/>
  <c r="A8" i="6"/>
  <c r="B9" i="6"/>
  <c r="B547" i="6" l="1"/>
  <c r="A546" i="6"/>
  <c r="B10" i="6"/>
  <c r="A9" i="6"/>
  <c r="A547" i="6" l="1"/>
  <c r="B548" i="6"/>
  <c r="A10" i="6"/>
  <c r="B11" i="6"/>
  <c r="A548" i="6" l="1"/>
  <c r="B549" i="6"/>
  <c r="A11" i="6"/>
  <c r="B12" i="6"/>
  <c r="B30" i="6"/>
  <c r="B550" i="6" l="1"/>
  <c r="A549" i="6"/>
  <c r="B13" i="6"/>
  <c r="A12" i="6"/>
  <c r="A30" i="6"/>
  <c r="B31" i="6"/>
  <c r="B551" i="6" l="1"/>
  <c r="A550" i="6"/>
  <c r="A13" i="6"/>
  <c r="B14" i="6"/>
  <c r="B32" i="6"/>
  <c r="A31" i="6"/>
  <c r="A551" i="6" l="1"/>
  <c r="B552" i="6"/>
  <c r="A32" i="6"/>
  <c r="B33" i="6"/>
  <c r="B34" i="6" s="1"/>
  <c r="B15" i="6"/>
  <c r="A14" i="6"/>
  <c r="A34" i="6" l="1"/>
  <c r="B35" i="6"/>
  <c r="B553" i="6"/>
  <c r="A552" i="6"/>
  <c r="A15" i="6"/>
  <c r="B16" i="6"/>
  <c r="A33" i="6"/>
  <c r="B36" i="6" l="1"/>
  <c r="A35" i="6"/>
  <c r="B554" i="6"/>
  <c r="A553" i="6"/>
  <c r="B17" i="6"/>
  <c r="A16" i="6"/>
  <c r="B37" i="6" l="1"/>
  <c r="A36" i="6"/>
  <c r="A554" i="6"/>
  <c r="B555" i="6"/>
  <c r="B18" i="6"/>
  <c r="A17" i="6"/>
  <c r="B38" i="6" l="1"/>
  <c r="A37" i="6"/>
  <c r="A555" i="6"/>
  <c r="B556" i="6"/>
  <c r="A18" i="6"/>
  <c r="B19" i="6"/>
  <c r="B39" i="6" l="1"/>
  <c r="A38" i="6"/>
  <c r="B557" i="6"/>
  <c r="A556" i="6"/>
  <c r="B20" i="6"/>
  <c r="A19" i="6"/>
  <c r="A39" i="6" l="1"/>
  <c r="B40" i="6"/>
  <c r="A557" i="6"/>
  <c r="B558" i="6"/>
  <c r="A20" i="6"/>
  <c r="B21" i="6"/>
  <c r="A40" i="6" l="1"/>
  <c r="B41" i="6"/>
  <c r="A558" i="6"/>
  <c r="B559" i="6"/>
  <c r="A21" i="6"/>
  <c r="B22" i="6"/>
  <c r="B42" i="6" l="1"/>
  <c r="A41" i="6"/>
  <c r="A559" i="6"/>
  <c r="B560" i="6"/>
  <c r="A22" i="6"/>
  <c r="B23" i="6"/>
  <c r="B43" i="6" l="1"/>
  <c r="A42" i="6"/>
  <c r="A560" i="6"/>
  <c r="B561" i="6"/>
  <c r="A23" i="6"/>
  <c r="B24" i="6"/>
  <c r="B44" i="6" l="1"/>
  <c r="A43" i="6"/>
  <c r="A561" i="6"/>
  <c r="B562" i="6"/>
  <c r="A24" i="6"/>
  <c r="B25" i="6"/>
  <c r="A44" i="6" l="1"/>
  <c r="B45" i="6"/>
  <c r="A562" i="6"/>
  <c r="B563" i="6"/>
  <c r="B26" i="6"/>
  <c r="A25" i="6"/>
  <c r="B111" i="6" l="1"/>
  <c r="B46" i="6"/>
  <c r="A45" i="6"/>
  <c r="A563" i="6"/>
  <c r="B564" i="6"/>
  <c r="A26" i="6"/>
  <c r="B27" i="6"/>
  <c r="B127" i="6" l="1"/>
  <c r="A111" i="6"/>
  <c r="B112" i="6"/>
  <c r="B47" i="6"/>
  <c r="A46" i="6"/>
  <c r="B565" i="6"/>
  <c r="A564" i="6"/>
  <c r="B28" i="6"/>
  <c r="A27" i="6"/>
  <c r="A112" i="6" l="1"/>
  <c r="B113" i="6"/>
  <c r="B128" i="6"/>
  <c r="A127" i="6"/>
  <c r="A47" i="6"/>
  <c r="B48" i="6"/>
  <c r="A565" i="6"/>
  <c r="B566" i="6"/>
  <c r="B29" i="6"/>
  <c r="A29" i="6" s="1"/>
  <c r="A28" i="6"/>
  <c r="B791" i="6" l="1"/>
  <c r="A128" i="6"/>
  <c r="B129" i="6"/>
  <c r="B114" i="6"/>
  <c r="A113" i="6"/>
  <c r="A48" i="6"/>
  <c r="B49" i="6"/>
  <c r="A566" i="6"/>
  <c r="B567" i="6"/>
  <c r="B898" i="6" l="1"/>
  <c r="B115" i="6"/>
  <c r="A114" i="6"/>
  <c r="A129" i="6"/>
  <c r="B130" i="6"/>
  <c r="B792" i="6"/>
  <c r="A791" i="6"/>
  <c r="B50" i="6"/>
  <c r="A49" i="6"/>
  <c r="B568" i="6"/>
  <c r="A567" i="6"/>
  <c r="A115" i="6" l="1"/>
  <c r="B116" i="6"/>
  <c r="B131" i="6"/>
  <c r="A130" i="6"/>
  <c r="B146" i="6"/>
  <c r="B899" i="6"/>
  <c r="A898" i="6"/>
  <c r="B793" i="6"/>
  <c r="A792" i="6"/>
  <c r="B51" i="6"/>
  <c r="A50" i="6"/>
  <c r="B569" i="6"/>
  <c r="A568" i="6"/>
  <c r="A116" i="6" l="1"/>
  <c r="B117" i="6"/>
  <c r="B900" i="6"/>
  <c r="A899" i="6"/>
  <c r="B147" i="6"/>
  <c r="A146" i="6"/>
  <c r="A793" i="6"/>
  <c r="B794" i="6"/>
  <c r="B132" i="6"/>
  <c r="A131" i="6"/>
  <c r="A569" i="6"/>
  <c r="B570" i="6"/>
  <c r="A51" i="6"/>
  <c r="B52" i="6"/>
  <c r="A132" i="6" l="1"/>
  <c r="B133" i="6"/>
  <c r="A117" i="6"/>
  <c r="B118" i="6"/>
  <c r="A794" i="6"/>
  <c r="B795" i="6"/>
  <c r="B1205" i="6"/>
  <c r="B148" i="6"/>
  <c r="A147" i="6"/>
  <c r="A900" i="6"/>
  <c r="B901" i="6"/>
  <c r="A570" i="6"/>
  <c r="B571" i="6"/>
  <c r="A52" i="6"/>
  <c r="B53" i="6"/>
  <c r="A118" i="6" l="1"/>
  <c r="B119" i="6"/>
  <c r="B134" i="6"/>
  <c r="A133" i="6"/>
  <c r="B149" i="6"/>
  <c r="A148" i="6"/>
  <c r="A1205" i="6"/>
  <c r="B1206" i="6"/>
  <c r="A901" i="6"/>
  <c r="B902" i="6"/>
  <c r="B796" i="6"/>
  <c r="A795" i="6"/>
  <c r="B572" i="6"/>
  <c r="A571" i="6"/>
  <c r="B54" i="6"/>
  <c r="A53" i="6"/>
  <c r="A134" i="6" l="1"/>
  <c r="B135" i="6"/>
  <c r="B120" i="6"/>
  <c r="A119" i="6"/>
  <c r="B903" i="6"/>
  <c r="A902" i="6"/>
  <c r="A1206" i="6"/>
  <c r="B1207" i="6"/>
  <c r="B797" i="6"/>
  <c r="A796" i="6"/>
  <c r="A149" i="6"/>
  <c r="B150" i="6"/>
  <c r="A572" i="6"/>
  <c r="B573" i="6"/>
  <c r="B55" i="6"/>
  <c r="A54" i="6"/>
  <c r="A903" i="6" l="1"/>
  <c r="B904" i="6"/>
  <c r="B121" i="6"/>
  <c r="A120" i="6"/>
  <c r="A135" i="6"/>
  <c r="B136" i="6"/>
  <c r="A797" i="6"/>
  <c r="B798" i="6"/>
  <c r="A1207" i="6"/>
  <c r="B1208" i="6"/>
  <c r="B394" i="6"/>
  <c r="B224" i="6"/>
  <c r="B151" i="6"/>
  <c r="A150" i="6"/>
  <c r="B244" i="6"/>
  <c r="B574" i="6"/>
  <c r="A573" i="6"/>
  <c r="B56" i="6"/>
  <c r="A55" i="6"/>
  <c r="B137" i="6" l="1"/>
  <c r="A136" i="6"/>
  <c r="B122" i="6"/>
  <c r="A121" i="6"/>
  <c r="A224" i="6"/>
  <c r="B225" i="6"/>
  <c r="B905" i="6"/>
  <c r="A904" i="6"/>
  <c r="A244" i="6"/>
  <c r="B245" i="6"/>
  <c r="A394" i="6"/>
  <c r="B395" i="6"/>
  <c r="A1208" i="6"/>
  <c r="B1209" i="6"/>
  <c r="B152" i="6"/>
  <c r="A151" i="6"/>
  <c r="A798" i="6"/>
  <c r="B799" i="6"/>
  <c r="A56" i="6"/>
  <c r="B57" i="6"/>
  <c r="B575" i="6"/>
  <c r="A574" i="6"/>
  <c r="B226" i="6" l="1"/>
  <c r="A225" i="6"/>
  <c r="B123" i="6"/>
  <c r="A122" i="6"/>
  <c r="A905" i="6"/>
  <c r="B906" i="6"/>
  <c r="A137" i="6"/>
  <c r="B138" i="6"/>
  <c r="B1210" i="6"/>
  <c r="A1209" i="6"/>
  <c r="A799" i="6"/>
  <c r="B800" i="6"/>
  <c r="A395" i="6"/>
  <c r="B396" i="6"/>
  <c r="B203" i="6"/>
  <c r="B246" i="6"/>
  <c r="A245" i="6"/>
  <c r="B608" i="6"/>
  <c r="B153" i="6"/>
  <c r="A152" i="6"/>
  <c r="B58" i="6"/>
  <c r="A57" i="6"/>
  <c r="A575" i="6"/>
  <c r="B576" i="6"/>
  <c r="A906" i="6" l="1"/>
  <c r="B907" i="6"/>
  <c r="B124" i="6"/>
  <c r="A123" i="6"/>
  <c r="B139" i="6"/>
  <c r="A138" i="6"/>
  <c r="A226" i="6"/>
  <c r="B227" i="6"/>
  <c r="A608" i="6"/>
  <c r="B609" i="6"/>
  <c r="B397" i="6"/>
  <c r="A396" i="6"/>
  <c r="B801" i="6"/>
  <c r="A800" i="6"/>
  <c r="B247" i="6"/>
  <c r="A246" i="6"/>
  <c r="B772" i="6"/>
  <c r="B204" i="6"/>
  <c r="A203" i="6"/>
  <c r="A153" i="6"/>
  <c r="B154" i="6"/>
  <c r="B1211" i="6"/>
  <c r="A1210" i="6"/>
  <c r="B59" i="6"/>
  <c r="A58" i="6"/>
  <c r="A576" i="6"/>
  <c r="B577" i="6"/>
  <c r="B140" i="6" l="1"/>
  <c r="A139" i="6"/>
  <c r="A124" i="6"/>
  <c r="B125" i="6"/>
  <c r="B228" i="6"/>
  <c r="A227" i="6"/>
  <c r="B908" i="6"/>
  <c r="A907" i="6"/>
  <c r="B205" i="6"/>
  <c r="A204" i="6"/>
  <c r="A801" i="6"/>
  <c r="B802" i="6"/>
  <c r="B773" i="6"/>
  <c r="A772" i="6"/>
  <c r="A1211" i="6"/>
  <c r="B1212" i="6"/>
  <c r="B398" i="6"/>
  <c r="A397" i="6"/>
  <c r="B1004" i="6"/>
  <c r="A154" i="6"/>
  <c r="B155" i="6"/>
  <c r="A609" i="6"/>
  <c r="B610" i="6"/>
  <c r="A577" i="6"/>
  <c r="B578" i="6"/>
  <c r="B248" i="6"/>
  <c r="A247" i="6"/>
  <c r="B60" i="6"/>
  <c r="A59" i="6"/>
  <c r="A228" i="6" l="1"/>
  <c r="B229" i="6"/>
  <c r="B126" i="6"/>
  <c r="A126" i="6" s="1"/>
  <c r="A125" i="6"/>
  <c r="A908" i="6"/>
  <c r="B909" i="6"/>
  <c r="A140" i="6"/>
  <c r="B141" i="6"/>
  <c r="A578" i="6"/>
  <c r="B579" i="6"/>
  <c r="A1004" i="6"/>
  <c r="B1005" i="6"/>
  <c r="A773" i="6"/>
  <c r="B774" i="6"/>
  <c r="A610" i="6"/>
  <c r="B611" i="6"/>
  <c r="A802" i="6"/>
  <c r="B803" i="6"/>
  <c r="A398" i="6"/>
  <c r="B399" i="6"/>
  <c r="B156" i="6"/>
  <c r="A155" i="6"/>
  <c r="A1212" i="6"/>
  <c r="B1213" i="6"/>
  <c r="A248" i="6"/>
  <c r="B249" i="6"/>
  <c r="B206" i="6"/>
  <c r="A205" i="6"/>
  <c r="A60" i="6"/>
  <c r="B61" i="6"/>
  <c r="B910" i="6" l="1"/>
  <c r="A909" i="6"/>
  <c r="A206" i="6"/>
  <c r="B207" i="6"/>
  <c r="A141" i="6"/>
  <c r="B142" i="6"/>
  <c r="A229" i="6"/>
  <c r="B230" i="6"/>
  <c r="B250" i="6"/>
  <c r="A249" i="6"/>
  <c r="A399" i="6"/>
  <c r="B400" i="6"/>
  <c r="A774" i="6"/>
  <c r="B775" i="6"/>
  <c r="A1213" i="6"/>
  <c r="B1214" i="6"/>
  <c r="A803" i="6"/>
  <c r="B804" i="6"/>
  <c r="B1006" i="6"/>
  <c r="A1005" i="6"/>
  <c r="B1376" i="6"/>
  <c r="A611" i="6"/>
  <c r="B612" i="6"/>
  <c r="B580" i="6"/>
  <c r="A579" i="6"/>
  <c r="B157" i="6"/>
  <c r="A156" i="6"/>
  <c r="A61" i="6"/>
  <c r="B62" i="6"/>
  <c r="A142" i="6" l="1"/>
  <c r="B143" i="6"/>
  <c r="B208" i="6"/>
  <c r="A207" i="6"/>
  <c r="A230" i="6"/>
  <c r="B231" i="6"/>
  <c r="B911" i="6"/>
  <c r="A910" i="6"/>
  <c r="A775" i="6"/>
  <c r="B776" i="6"/>
  <c r="A580" i="6"/>
  <c r="B581" i="6"/>
  <c r="A1006" i="6"/>
  <c r="B1007" i="6"/>
  <c r="B1350" i="6"/>
  <c r="B1036" i="6"/>
  <c r="A612" i="6"/>
  <c r="B613" i="6"/>
  <c r="A804" i="6"/>
  <c r="B805" i="6"/>
  <c r="B401" i="6"/>
  <c r="A400" i="6"/>
  <c r="B429" i="6"/>
  <c r="A1376" i="6"/>
  <c r="B1377" i="6"/>
  <c r="A1214" i="6"/>
  <c r="B1215" i="6"/>
  <c r="B158" i="6"/>
  <c r="A157" i="6"/>
  <c r="B251" i="6"/>
  <c r="A250" i="6"/>
  <c r="B63" i="6"/>
  <c r="A62" i="6"/>
  <c r="B232" i="6" l="1"/>
  <c r="A231" i="6"/>
  <c r="A208" i="6"/>
  <c r="B209" i="6"/>
  <c r="B144" i="6"/>
  <c r="A143" i="6"/>
  <c r="B912" i="6"/>
  <c r="A911" i="6"/>
  <c r="A429" i="6"/>
  <c r="B430" i="6"/>
  <c r="A613" i="6"/>
  <c r="B614" i="6"/>
  <c r="A1007" i="6"/>
  <c r="B1008" i="6"/>
  <c r="B159" i="6"/>
  <c r="A158" i="6"/>
  <c r="B1216" i="6"/>
  <c r="A1215" i="6"/>
  <c r="B1037" i="6"/>
  <c r="A1036" i="6"/>
  <c r="A581" i="6"/>
  <c r="B582" i="6"/>
  <c r="B402" i="6"/>
  <c r="A401" i="6"/>
  <c r="B830" i="6"/>
  <c r="B670" i="6"/>
  <c r="A1377" i="6"/>
  <c r="B1378" i="6"/>
  <c r="B806" i="6"/>
  <c r="A805" i="6"/>
  <c r="A1350" i="6"/>
  <c r="B1351" i="6"/>
  <c r="B777" i="6"/>
  <c r="A776" i="6"/>
  <c r="A251" i="6"/>
  <c r="B252" i="6"/>
  <c r="B64" i="6"/>
  <c r="A63" i="6"/>
  <c r="A144" i="6" l="1"/>
  <c r="B145" i="6"/>
  <c r="A145" i="6" s="1"/>
  <c r="B210" i="6"/>
  <c r="A209" i="6"/>
  <c r="B913" i="6"/>
  <c r="A912" i="6"/>
  <c r="B233" i="6"/>
  <c r="A232" i="6"/>
  <c r="A252" i="6"/>
  <c r="B253" i="6"/>
  <c r="B831" i="6"/>
  <c r="A830" i="6"/>
  <c r="B1009" i="6"/>
  <c r="A1008" i="6"/>
  <c r="A806" i="6"/>
  <c r="B807" i="6"/>
  <c r="B1038" i="6"/>
  <c r="A1037" i="6"/>
  <c r="B702" i="6"/>
  <c r="B1325" i="6"/>
  <c r="B1379" i="6"/>
  <c r="A1378" i="6"/>
  <c r="B615" i="6"/>
  <c r="A614" i="6"/>
  <c r="A777" i="6"/>
  <c r="B778" i="6"/>
  <c r="B403" i="6"/>
  <c r="A402" i="6"/>
  <c r="B1217" i="6"/>
  <c r="A1216" i="6"/>
  <c r="A1351" i="6"/>
  <c r="B1352" i="6"/>
  <c r="A670" i="6"/>
  <c r="B671" i="6"/>
  <c r="B583" i="6"/>
  <c r="A582" i="6"/>
  <c r="B431" i="6"/>
  <c r="A430" i="6"/>
  <c r="B160" i="6"/>
  <c r="A159" i="6"/>
  <c r="B65" i="6"/>
  <c r="A64" i="6"/>
  <c r="B914" i="6" l="1"/>
  <c r="A913" i="6"/>
  <c r="A253" i="6"/>
  <c r="B254" i="6"/>
  <c r="B211" i="6"/>
  <c r="A210" i="6"/>
  <c r="B234" i="6"/>
  <c r="A233" i="6"/>
  <c r="A702" i="6"/>
  <c r="B703" i="6"/>
  <c r="A583" i="6"/>
  <c r="B584" i="6"/>
  <c r="A1217" i="6"/>
  <c r="B1218" i="6"/>
  <c r="B616" i="6"/>
  <c r="A615" i="6"/>
  <c r="A1009" i="6"/>
  <c r="B1010" i="6"/>
  <c r="B672" i="6"/>
  <c r="A671" i="6"/>
  <c r="A160" i="6"/>
  <c r="B161" i="6"/>
  <c r="A403" i="6"/>
  <c r="B404" i="6"/>
  <c r="B1380" i="6"/>
  <c r="A1379" i="6"/>
  <c r="A1038" i="6"/>
  <c r="B1039" i="6"/>
  <c r="B832" i="6"/>
  <c r="A831" i="6"/>
  <c r="B1353" i="6"/>
  <c r="A1352" i="6"/>
  <c r="B779" i="6"/>
  <c r="A778" i="6"/>
  <c r="A1325" i="6"/>
  <c r="B1326" i="6"/>
  <c r="B808" i="6"/>
  <c r="A807" i="6"/>
  <c r="B432" i="6"/>
  <c r="A431" i="6"/>
  <c r="B66" i="6"/>
  <c r="A65" i="6"/>
  <c r="B212" i="6" l="1"/>
  <c r="A211" i="6"/>
  <c r="A703" i="6"/>
  <c r="B704" i="6"/>
  <c r="A254" i="6"/>
  <c r="B255" i="6"/>
  <c r="B235" i="6"/>
  <c r="A234" i="6"/>
  <c r="B915" i="6"/>
  <c r="A914" i="6"/>
  <c r="B1219" i="6"/>
  <c r="A1218" i="6"/>
  <c r="B809" i="6"/>
  <c r="A808" i="6"/>
  <c r="A1353" i="6"/>
  <c r="B1354" i="6"/>
  <c r="A1380" i="6"/>
  <c r="B1381" i="6"/>
  <c r="B673" i="6"/>
  <c r="A672" i="6"/>
  <c r="A1326" i="6"/>
  <c r="B1327" i="6"/>
  <c r="A404" i="6"/>
  <c r="B405" i="6"/>
  <c r="B1011" i="6"/>
  <c r="A1010" i="6"/>
  <c r="A584" i="6"/>
  <c r="B585" i="6"/>
  <c r="B833" i="6"/>
  <c r="A832" i="6"/>
  <c r="B1040" i="6"/>
  <c r="A1039" i="6"/>
  <c r="B162" i="6"/>
  <c r="A161" i="6"/>
  <c r="B927" i="6"/>
  <c r="B433" i="6"/>
  <c r="A432" i="6"/>
  <c r="B780" i="6"/>
  <c r="A779" i="6"/>
  <c r="B617" i="6"/>
  <c r="A616" i="6"/>
  <c r="B67" i="6"/>
  <c r="A66" i="6"/>
  <c r="A255" i="6" l="1"/>
  <c r="B256" i="6"/>
  <c r="A704" i="6"/>
  <c r="B705" i="6"/>
  <c r="A162" i="6"/>
  <c r="B163" i="6"/>
  <c r="A915" i="6"/>
  <c r="B916" i="6"/>
  <c r="B236" i="6"/>
  <c r="A235" i="6"/>
  <c r="B213" i="6"/>
  <c r="A212" i="6"/>
  <c r="A585" i="6"/>
  <c r="B586" i="6"/>
  <c r="B1328" i="6"/>
  <c r="A1327" i="6"/>
  <c r="A1354" i="6"/>
  <c r="B1355" i="6"/>
  <c r="B434" i="6"/>
  <c r="A433" i="6"/>
  <c r="B1041" i="6"/>
  <c r="A1040" i="6"/>
  <c r="B1012" i="6"/>
  <c r="A1011" i="6"/>
  <c r="B674" i="6"/>
  <c r="A673" i="6"/>
  <c r="B810" i="6"/>
  <c r="A809" i="6"/>
  <c r="B467" i="6"/>
  <c r="B499" i="6"/>
  <c r="A927" i="6"/>
  <c r="B928" i="6"/>
  <c r="A405" i="6"/>
  <c r="B406" i="6"/>
  <c r="A1381" i="6"/>
  <c r="B1382" i="6"/>
  <c r="B781" i="6"/>
  <c r="A780" i="6"/>
  <c r="B182" i="6"/>
  <c r="A617" i="6"/>
  <c r="B618" i="6"/>
  <c r="A833" i="6"/>
  <c r="B834" i="6"/>
  <c r="A1219" i="6"/>
  <c r="B1220" i="6"/>
  <c r="B68" i="6"/>
  <c r="A67" i="6"/>
  <c r="B1072" i="6"/>
  <c r="B164" i="6" l="1"/>
  <c r="A163" i="6"/>
  <c r="B214" i="6"/>
  <c r="A213" i="6"/>
  <c r="B706" i="6"/>
  <c r="A705" i="6"/>
  <c r="A810" i="6"/>
  <c r="B811" i="6"/>
  <c r="A236" i="6"/>
  <c r="B237" i="6"/>
  <c r="A916" i="6"/>
  <c r="B917" i="6"/>
  <c r="B257" i="6"/>
  <c r="A256" i="6"/>
  <c r="B1221" i="6"/>
  <c r="A1220" i="6"/>
  <c r="B183" i="6"/>
  <c r="A182" i="6"/>
  <c r="B407" i="6"/>
  <c r="A406" i="6"/>
  <c r="A467" i="6"/>
  <c r="B468" i="6"/>
  <c r="B1356" i="6"/>
  <c r="A1355" i="6"/>
  <c r="A1012" i="6"/>
  <c r="B1013" i="6"/>
  <c r="B929" i="6"/>
  <c r="A928" i="6"/>
  <c r="B782" i="6"/>
  <c r="A781" i="6"/>
  <c r="A1041" i="6"/>
  <c r="B1042" i="6"/>
  <c r="A1328" i="6"/>
  <c r="B1329" i="6"/>
  <c r="B835" i="6"/>
  <c r="A834" i="6"/>
  <c r="A618" i="6"/>
  <c r="B619" i="6"/>
  <c r="A1382" i="6"/>
  <c r="B1383" i="6"/>
  <c r="A499" i="6"/>
  <c r="B500" i="6"/>
  <c r="B587" i="6"/>
  <c r="A586" i="6"/>
  <c r="A674" i="6"/>
  <c r="B675" i="6"/>
  <c r="B435" i="6"/>
  <c r="A434" i="6"/>
  <c r="B1073" i="6"/>
  <c r="A1072" i="6"/>
  <c r="B69" i="6"/>
  <c r="A68" i="6"/>
  <c r="A917" i="6" l="1"/>
  <c r="B918" i="6"/>
  <c r="A706" i="6"/>
  <c r="B707" i="6"/>
  <c r="B238" i="6"/>
  <c r="A237" i="6"/>
  <c r="B215" i="6"/>
  <c r="A214" i="6"/>
  <c r="A811" i="6"/>
  <c r="B812" i="6"/>
  <c r="B258" i="6"/>
  <c r="A257" i="6"/>
  <c r="A164" i="6"/>
  <c r="B165" i="6"/>
  <c r="B620" i="6"/>
  <c r="A619" i="6"/>
  <c r="A1042" i="6"/>
  <c r="B1043" i="6"/>
  <c r="B1014" i="6"/>
  <c r="A1013" i="6"/>
  <c r="B274" i="6"/>
  <c r="A587" i="6"/>
  <c r="B588" i="6"/>
  <c r="A407" i="6"/>
  <c r="B408" i="6"/>
  <c r="A500" i="6"/>
  <c r="B501" i="6"/>
  <c r="B436" i="6"/>
  <c r="A435" i="6"/>
  <c r="A835" i="6"/>
  <c r="B836" i="6"/>
  <c r="B783" i="6"/>
  <c r="A782" i="6"/>
  <c r="B1357" i="6"/>
  <c r="A1356" i="6"/>
  <c r="B184" i="6"/>
  <c r="A183" i="6"/>
  <c r="A675" i="6"/>
  <c r="B676" i="6"/>
  <c r="A1383" i="6"/>
  <c r="B1384" i="6"/>
  <c r="B1330" i="6"/>
  <c r="A1329" i="6"/>
  <c r="B469" i="6"/>
  <c r="A468" i="6"/>
  <c r="B956" i="6"/>
  <c r="B335" i="6"/>
  <c r="B930" i="6"/>
  <c r="A929" i="6"/>
  <c r="A1221" i="6"/>
  <c r="B1222" i="6"/>
  <c r="B70" i="6"/>
  <c r="A69" i="6"/>
  <c r="A1073" i="6"/>
  <c r="B1074" i="6"/>
  <c r="B259" i="6" l="1"/>
  <c r="A258" i="6"/>
  <c r="A238" i="6"/>
  <c r="B239" i="6"/>
  <c r="A812" i="6"/>
  <c r="B813" i="6"/>
  <c r="A707" i="6"/>
  <c r="B708" i="6"/>
  <c r="A165" i="6"/>
  <c r="B166" i="6"/>
  <c r="B919" i="6"/>
  <c r="A918" i="6"/>
  <c r="B216" i="6"/>
  <c r="A215" i="6"/>
  <c r="B336" i="6"/>
  <c r="A335" i="6"/>
  <c r="B837" i="6"/>
  <c r="A836" i="6"/>
  <c r="A408" i="6"/>
  <c r="B409" i="6"/>
  <c r="A1330" i="6"/>
  <c r="B1331" i="6"/>
  <c r="A184" i="6"/>
  <c r="B185" i="6"/>
  <c r="A1014" i="6"/>
  <c r="B1015" i="6"/>
  <c r="A1222" i="6"/>
  <c r="B1223" i="6"/>
  <c r="A956" i="6"/>
  <c r="B957" i="6"/>
  <c r="B1385" i="6"/>
  <c r="A1384" i="6"/>
  <c r="A588" i="6"/>
  <c r="B589" i="6"/>
  <c r="B1044" i="6"/>
  <c r="A1043" i="6"/>
  <c r="B1358" i="6"/>
  <c r="A1357" i="6"/>
  <c r="A436" i="6"/>
  <c r="B437" i="6"/>
  <c r="B677" i="6"/>
  <c r="A676" i="6"/>
  <c r="B502" i="6"/>
  <c r="A501" i="6"/>
  <c r="A274" i="6"/>
  <c r="B275" i="6"/>
  <c r="B931" i="6"/>
  <c r="A930" i="6"/>
  <c r="A469" i="6"/>
  <c r="B470" i="6"/>
  <c r="B784" i="6"/>
  <c r="A783" i="6"/>
  <c r="A620" i="6"/>
  <c r="B621" i="6"/>
  <c r="B1075" i="6"/>
  <c r="A1074" i="6"/>
  <c r="A70" i="6"/>
  <c r="B71" i="6"/>
  <c r="A813" i="6" l="1"/>
  <c r="B814" i="6"/>
  <c r="A931" i="6"/>
  <c r="B932" i="6"/>
  <c r="A919" i="6"/>
  <c r="B920" i="6"/>
  <c r="A166" i="6"/>
  <c r="B167" i="6"/>
  <c r="B240" i="6"/>
  <c r="A239" i="6"/>
  <c r="A336" i="6"/>
  <c r="B337" i="6"/>
  <c r="B709" i="6"/>
  <c r="A708" i="6"/>
  <c r="A216" i="6"/>
  <c r="B217" i="6"/>
  <c r="B260" i="6"/>
  <c r="A259" i="6"/>
  <c r="B646" i="6"/>
  <c r="B471" i="6"/>
  <c r="A470" i="6"/>
  <c r="B1016" i="6"/>
  <c r="A1015" i="6"/>
  <c r="A409" i="6"/>
  <c r="B410" i="6"/>
  <c r="A502" i="6"/>
  <c r="B503" i="6"/>
  <c r="B1359" i="6"/>
  <c r="A1358" i="6"/>
  <c r="B1386" i="6"/>
  <c r="A1385" i="6"/>
  <c r="B958" i="6"/>
  <c r="A957" i="6"/>
  <c r="A185" i="6"/>
  <c r="B186" i="6"/>
  <c r="B678" i="6"/>
  <c r="A677" i="6"/>
  <c r="A1044" i="6"/>
  <c r="B1045" i="6"/>
  <c r="B838" i="6"/>
  <c r="A837" i="6"/>
  <c r="A621" i="6"/>
  <c r="B622" i="6"/>
  <c r="B276" i="6"/>
  <c r="A275" i="6"/>
  <c r="A437" i="6"/>
  <c r="B438" i="6"/>
  <c r="B590" i="6"/>
  <c r="A589" i="6"/>
  <c r="A1223" i="6"/>
  <c r="B1224" i="6"/>
  <c r="A1331" i="6"/>
  <c r="B1332" i="6"/>
  <c r="B308" i="6"/>
  <c r="B785" i="6"/>
  <c r="A784" i="6"/>
  <c r="A1075" i="6"/>
  <c r="B1076" i="6"/>
  <c r="A71" i="6"/>
  <c r="B72" i="6"/>
  <c r="B338" i="6" l="1"/>
  <c r="A337" i="6"/>
  <c r="A920" i="6"/>
  <c r="B921" i="6"/>
  <c r="A838" i="6"/>
  <c r="B839" i="6"/>
  <c r="B261" i="6"/>
  <c r="A260" i="6"/>
  <c r="B218" i="6"/>
  <c r="A217" i="6"/>
  <c r="A932" i="6"/>
  <c r="B933" i="6"/>
  <c r="A785" i="6"/>
  <c r="B786" i="6"/>
  <c r="B241" i="6"/>
  <c r="A240" i="6"/>
  <c r="A167" i="6"/>
  <c r="B168" i="6"/>
  <c r="B815" i="6"/>
  <c r="A814" i="6"/>
  <c r="B710" i="6"/>
  <c r="A709" i="6"/>
  <c r="B439" i="6"/>
  <c r="A438" i="6"/>
  <c r="A186" i="6"/>
  <c r="B187" i="6"/>
  <c r="A1359" i="6"/>
  <c r="B1360" i="6"/>
  <c r="A1016" i="6"/>
  <c r="B1017" i="6"/>
  <c r="B1225" i="6"/>
  <c r="A1224" i="6"/>
  <c r="A1045" i="6"/>
  <c r="B1046" i="6"/>
  <c r="A503" i="6"/>
  <c r="B504" i="6"/>
  <c r="B1293" i="6"/>
  <c r="A276" i="6"/>
  <c r="B277" i="6"/>
  <c r="B959" i="6"/>
  <c r="A958" i="6"/>
  <c r="A471" i="6"/>
  <c r="B472" i="6"/>
  <c r="B1333" i="6"/>
  <c r="A1332" i="6"/>
  <c r="B1146" i="6"/>
  <c r="A308" i="6"/>
  <c r="B309" i="6"/>
  <c r="A622" i="6"/>
  <c r="B623" i="6"/>
  <c r="B411" i="6"/>
  <c r="A410" i="6"/>
  <c r="A646" i="6"/>
  <c r="B647" i="6"/>
  <c r="A590" i="6"/>
  <c r="B591" i="6"/>
  <c r="B679" i="6"/>
  <c r="A678" i="6"/>
  <c r="A1386" i="6"/>
  <c r="B1387" i="6"/>
  <c r="B73" i="6"/>
  <c r="A72" i="6"/>
  <c r="A1076" i="6"/>
  <c r="B1077" i="6"/>
  <c r="A168" i="6" l="1"/>
  <c r="B169" i="6"/>
  <c r="A933" i="6"/>
  <c r="B934" i="6"/>
  <c r="B840" i="6"/>
  <c r="A839" i="6"/>
  <c r="B922" i="6"/>
  <c r="A921" i="6"/>
  <c r="B711" i="6"/>
  <c r="A710" i="6"/>
  <c r="A241" i="6"/>
  <c r="B242" i="6"/>
  <c r="B219" i="6"/>
  <c r="A218" i="6"/>
  <c r="A187" i="6"/>
  <c r="B188" i="6"/>
  <c r="A786" i="6"/>
  <c r="B787" i="6"/>
  <c r="A815" i="6"/>
  <c r="B816" i="6"/>
  <c r="B262" i="6"/>
  <c r="A261" i="6"/>
  <c r="B339" i="6"/>
  <c r="A338" i="6"/>
  <c r="A591" i="6"/>
  <c r="B592" i="6"/>
  <c r="A623" i="6"/>
  <c r="B624" i="6"/>
  <c r="A277" i="6"/>
  <c r="B278" i="6"/>
  <c r="A1046" i="6"/>
  <c r="B1047" i="6"/>
  <c r="A1360" i="6"/>
  <c r="B1361" i="6"/>
  <c r="A1333" i="6"/>
  <c r="B1334" i="6"/>
  <c r="A1387" i="6"/>
  <c r="B1388" i="6"/>
  <c r="A647" i="6"/>
  <c r="B648" i="6"/>
  <c r="B310" i="6"/>
  <c r="A309" i="6"/>
  <c r="B473" i="6"/>
  <c r="A472" i="6"/>
  <c r="B1294" i="6"/>
  <c r="A1293" i="6"/>
  <c r="A1225" i="6"/>
  <c r="B1226" i="6"/>
  <c r="A1146" i="6"/>
  <c r="B1147" i="6"/>
  <c r="B505" i="6"/>
  <c r="A504" i="6"/>
  <c r="A1017" i="6"/>
  <c r="B1018" i="6"/>
  <c r="B680" i="6"/>
  <c r="A679" i="6"/>
  <c r="A411" i="6"/>
  <c r="B412" i="6"/>
  <c r="B960" i="6"/>
  <c r="A959" i="6"/>
  <c r="A439" i="6"/>
  <c r="B440" i="6"/>
  <c r="B1078" i="6"/>
  <c r="A1077" i="6"/>
  <c r="A73" i="6"/>
  <c r="B74" i="6"/>
  <c r="A1334" i="6" l="1"/>
  <c r="B1335" i="6"/>
  <c r="A787" i="6"/>
  <c r="B788" i="6"/>
  <c r="A242" i="6"/>
  <c r="B243" i="6"/>
  <c r="A243" i="6" s="1"/>
  <c r="B340" i="6"/>
  <c r="A339" i="6"/>
  <c r="A840" i="6"/>
  <c r="B841" i="6"/>
  <c r="A1361" i="6"/>
  <c r="B1362" i="6"/>
  <c r="A188" i="6"/>
  <c r="B189" i="6"/>
  <c r="A934" i="6"/>
  <c r="B935" i="6"/>
  <c r="B263" i="6"/>
  <c r="A262" i="6"/>
  <c r="A711" i="6"/>
  <c r="B712" i="6"/>
  <c r="A310" i="6"/>
  <c r="B311" i="6"/>
  <c r="A1147" i="6"/>
  <c r="B1148" i="6"/>
  <c r="A1047" i="6"/>
  <c r="B1048" i="6"/>
  <c r="A816" i="6"/>
  <c r="B817" i="6"/>
  <c r="B170" i="6"/>
  <c r="A169" i="6"/>
  <c r="A219" i="6"/>
  <c r="B220" i="6"/>
  <c r="B923" i="6"/>
  <c r="A922" i="6"/>
  <c r="B279" i="6"/>
  <c r="A278" i="6"/>
  <c r="A1226" i="6"/>
  <c r="B1227" i="6"/>
  <c r="A648" i="6"/>
  <c r="B649" i="6"/>
  <c r="A624" i="6"/>
  <c r="B625" i="6"/>
  <c r="B1019" i="6"/>
  <c r="A1018" i="6"/>
  <c r="A505" i="6"/>
  <c r="B506" i="6"/>
  <c r="A1294" i="6"/>
  <c r="B1295" i="6"/>
  <c r="B1389" i="6"/>
  <c r="A1388" i="6"/>
  <c r="A592" i="6"/>
  <c r="B593" i="6"/>
  <c r="B961" i="6"/>
  <c r="A960" i="6"/>
  <c r="A412" i="6"/>
  <c r="B413" i="6"/>
  <c r="A440" i="6"/>
  <c r="B441" i="6"/>
  <c r="A680" i="6"/>
  <c r="B681" i="6"/>
  <c r="A473" i="6"/>
  <c r="B474" i="6"/>
  <c r="B75" i="6"/>
  <c r="A74" i="6"/>
  <c r="B1079" i="6"/>
  <c r="A1078" i="6"/>
  <c r="A625" i="6" l="1"/>
  <c r="B626" i="6"/>
  <c r="A1148" i="6"/>
  <c r="B1149" i="6"/>
  <c r="B1363" i="6"/>
  <c r="A1362" i="6"/>
  <c r="B264" i="6"/>
  <c r="A263" i="6"/>
  <c r="A817" i="6"/>
  <c r="B818" i="6"/>
  <c r="A311" i="6"/>
  <c r="B312" i="6"/>
  <c r="B936" i="6"/>
  <c r="A935" i="6"/>
  <c r="A841" i="6"/>
  <c r="B842" i="6"/>
  <c r="B789" i="6"/>
  <c r="A788" i="6"/>
  <c r="A923" i="6"/>
  <c r="B924" i="6"/>
  <c r="B171" i="6"/>
  <c r="A170" i="6"/>
  <c r="B221" i="6"/>
  <c r="A220" i="6"/>
  <c r="B1049" i="6"/>
  <c r="A1048" i="6"/>
  <c r="B713" i="6"/>
  <c r="A712" i="6"/>
  <c r="B190" i="6"/>
  <c r="A189" i="6"/>
  <c r="A1335" i="6"/>
  <c r="B1336" i="6"/>
  <c r="B341" i="6"/>
  <c r="A340" i="6"/>
  <c r="B442" i="6"/>
  <c r="A441" i="6"/>
  <c r="B594" i="6"/>
  <c r="A593" i="6"/>
  <c r="A506" i="6"/>
  <c r="B507" i="6"/>
  <c r="B650" i="6"/>
  <c r="A649" i="6"/>
  <c r="B475" i="6"/>
  <c r="A474" i="6"/>
  <c r="A1227" i="6"/>
  <c r="B1228" i="6"/>
  <c r="A1389" i="6"/>
  <c r="B1390" i="6"/>
  <c r="A1019" i="6"/>
  <c r="B1020" i="6"/>
  <c r="B414" i="6"/>
  <c r="A413" i="6"/>
  <c r="A1295" i="6"/>
  <c r="B1296" i="6"/>
  <c r="B682" i="6"/>
  <c r="A681" i="6"/>
  <c r="B962" i="6"/>
  <c r="A961" i="6"/>
  <c r="A279" i="6"/>
  <c r="B280" i="6"/>
  <c r="B1080" i="6"/>
  <c r="A1079" i="6"/>
  <c r="B76" i="6"/>
  <c r="A75" i="6"/>
  <c r="B313" i="6" l="1"/>
  <c r="A312" i="6"/>
  <c r="B191" i="6"/>
  <c r="A190" i="6"/>
  <c r="A842" i="6"/>
  <c r="B843" i="6"/>
  <c r="A818" i="6"/>
  <c r="B819" i="6"/>
  <c r="B1150" i="6"/>
  <c r="A1149" i="6"/>
  <c r="B222" i="6"/>
  <c r="A221" i="6"/>
  <c r="B790" i="6"/>
  <c r="A790" i="6" s="1"/>
  <c r="A789" i="6"/>
  <c r="A341" i="6"/>
  <c r="B342" i="6"/>
  <c r="A713" i="6"/>
  <c r="B714" i="6"/>
  <c r="B172" i="6"/>
  <c r="A171" i="6"/>
  <c r="A1363" i="6"/>
  <c r="B1364" i="6"/>
  <c r="B1337" i="6"/>
  <c r="A1336" i="6"/>
  <c r="B925" i="6"/>
  <c r="A924" i="6"/>
  <c r="A626" i="6"/>
  <c r="B627" i="6"/>
  <c r="A594" i="6"/>
  <c r="B595" i="6"/>
  <c r="A1049" i="6"/>
  <c r="B1050" i="6"/>
  <c r="A936" i="6"/>
  <c r="B937" i="6"/>
  <c r="B265" i="6"/>
  <c r="A264" i="6"/>
  <c r="B1229" i="6"/>
  <c r="A1228" i="6"/>
  <c r="B508" i="6"/>
  <c r="A507" i="6"/>
  <c r="B988" i="6"/>
  <c r="B476" i="6"/>
  <c r="A475" i="6"/>
  <c r="B415" i="6"/>
  <c r="A414" i="6"/>
  <c r="B281" i="6"/>
  <c r="A280" i="6"/>
  <c r="A1296" i="6"/>
  <c r="B1297" i="6"/>
  <c r="A1390" i="6"/>
  <c r="B1391" i="6"/>
  <c r="A962" i="6"/>
  <c r="B963" i="6"/>
  <c r="A1020" i="6"/>
  <c r="B1021" i="6"/>
  <c r="A682" i="6"/>
  <c r="B683" i="6"/>
  <c r="A650" i="6"/>
  <c r="B651" i="6"/>
  <c r="B443" i="6"/>
  <c r="A442" i="6"/>
  <c r="B1081" i="6"/>
  <c r="A1080" i="6"/>
  <c r="A76" i="6"/>
  <c r="B77" i="6"/>
  <c r="A963" i="6" l="1"/>
  <c r="B964" i="6"/>
  <c r="A595" i="6"/>
  <c r="B596" i="6"/>
  <c r="A714" i="6"/>
  <c r="B715" i="6"/>
  <c r="B844" i="6"/>
  <c r="A843" i="6"/>
  <c r="B1338" i="6"/>
  <c r="A1337" i="6"/>
  <c r="A937" i="6"/>
  <c r="B938" i="6"/>
  <c r="A627" i="6"/>
  <c r="B628" i="6"/>
  <c r="B1365" i="6"/>
  <c r="A1364" i="6"/>
  <c r="B343" i="6"/>
  <c r="A342" i="6"/>
  <c r="A508" i="6"/>
  <c r="B509" i="6"/>
  <c r="B1151" i="6"/>
  <c r="A1150" i="6"/>
  <c r="B192" i="6"/>
  <c r="A191" i="6"/>
  <c r="B1051" i="6"/>
  <c r="A1050" i="6"/>
  <c r="B820" i="6"/>
  <c r="A819" i="6"/>
  <c r="B266" i="6"/>
  <c r="A265" i="6"/>
  <c r="A222" i="6"/>
  <c r="B223" i="6"/>
  <c r="A223" i="6" s="1"/>
  <c r="A1391" i="6"/>
  <c r="B1392" i="6"/>
  <c r="B926" i="6"/>
  <c r="A926" i="6" s="1"/>
  <c r="A925" i="6"/>
  <c r="A172" i="6"/>
  <c r="B173" i="6"/>
  <c r="B314" i="6"/>
  <c r="A313" i="6"/>
  <c r="A988" i="6"/>
  <c r="B989" i="6"/>
  <c r="B282" i="6"/>
  <c r="A281" i="6"/>
  <c r="A651" i="6"/>
  <c r="B652" i="6"/>
  <c r="A415" i="6"/>
  <c r="B416" i="6"/>
  <c r="B1022" i="6"/>
  <c r="A1021" i="6"/>
  <c r="B1298" i="6"/>
  <c r="A1297" i="6"/>
  <c r="A683" i="6"/>
  <c r="B684" i="6"/>
  <c r="A443" i="6"/>
  <c r="B444" i="6"/>
  <c r="A476" i="6"/>
  <c r="B477" i="6"/>
  <c r="A1229" i="6"/>
  <c r="B1230" i="6"/>
  <c r="B78" i="6"/>
  <c r="A77" i="6"/>
  <c r="B1082" i="6"/>
  <c r="A1081" i="6"/>
  <c r="A684" i="6" l="1"/>
  <c r="B685" i="6"/>
  <c r="A938" i="6"/>
  <c r="B939" i="6"/>
  <c r="B716" i="6"/>
  <c r="A715" i="6"/>
  <c r="B267" i="6"/>
  <c r="A266" i="6"/>
  <c r="B193" i="6"/>
  <c r="A192" i="6"/>
  <c r="A343" i="6"/>
  <c r="B344" i="6"/>
  <c r="A1392" i="6"/>
  <c r="B1393" i="6"/>
  <c r="A596" i="6"/>
  <c r="B597" i="6"/>
  <c r="B315" i="6"/>
  <c r="A314" i="6"/>
  <c r="B821" i="6"/>
  <c r="A820" i="6"/>
  <c r="A1151" i="6"/>
  <c r="B1152" i="6"/>
  <c r="B1366" i="6"/>
  <c r="A1365" i="6"/>
  <c r="A1338" i="6"/>
  <c r="B1339" i="6"/>
  <c r="B174" i="6"/>
  <c r="A173" i="6"/>
  <c r="B510" i="6"/>
  <c r="A509" i="6"/>
  <c r="B629" i="6"/>
  <c r="A628" i="6"/>
  <c r="A964" i="6"/>
  <c r="B965" i="6"/>
  <c r="B1052" i="6"/>
  <c r="A1051" i="6"/>
  <c r="A844" i="6"/>
  <c r="B845" i="6"/>
  <c r="A477" i="6"/>
  <c r="B478" i="6"/>
  <c r="B653" i="6"/>
  <c r="A652" i="6"/>
  <c r="A1022" i="6"/>
  <c r="B1023" i="6"/>
  <c r="B283" i="6"/>
  <c r="A282" i="6"/>
  <c r="A1298" i="6"/>
  <c r="B1299" i="6"/>
  <c r="B445" i="6"/>
  <c r="A444" i="6"/>
  <c r="B870" i="6"/>
  <c r="A1230" i="6"/>
  <c r="B1231" i="6"/>
  <c r="B417" i="6"/>
  <c r="A416" i="6"/>
  <c r="A989" i="6"/>
  <c r="B990" i="6"/>
  <c r="A1082" i="6"/>
  <c r="B1083" i="6"/>
  <c r="B79" i="6"/>
  <c r="A78" i="6"/>
  <c r="A344" i="6" l="1"/>
  <c r="B345" i="6"/>
  <c r="B1053" i="6"/>
  <c r="A1052" i="6"/>
  <c r="B511" i="6"/>
  <c r="A510" i="6"/>
  <c r="B1367" i="6"/>
  <c r="A1366" i="6"/>
  <c r="B316" i="6"/>
  <c r="A315" i="6"/>
  <c r="A716" i="6"/>
  <c r="B717" i="6"/>
  <c r="A965" i="6"/>
  <c r="B966" i="6"/>
  <c r="A1152" i="6"/>
  <c r="B1153" i="6"/>
  <c r="A597" i="6"/>
  <c r="B598" i="6"/>
  <c r="B940" i="6"/>
  <c r="A939" i="6"/>
  <c r="A283" i="6"/>
  <c r="B284" i="6"/>
  <c r="B175" i="6"/>
  <c r="A174" i="6"/>
  <c r="B194" i="6"/>
  <c r="A193" i="6"/>
  <c r="A845" i="6"/>
  <c r="B846" i="6"/>
  <c r="A1339" i="6"/>
  <c r="B1340" i="6"/>
  <c r="A1393" i="6"/>
  <c r="B1394" i="6"/>
  <c r="A685" i="6"/>
  <c r="B686" i="6"/>
  <c r="B630" i="6"/>
  <c r="A629" i="6"/>
  <c r="A821" i="6"/>
  <c r="B822" i="6"/>
  <c r="A267" i="6"/>
  <c r="B268" i="6"/>
  <c r="A1023" i="6"/>
  <c r="B1024" i="6"/>
  <c r="A1299" i="6"/>
  <c r="B1300" i="6"/>
  <c r="B745" i="6"/>
  <c r="B446" i="6"/>
  <c r="A445" i="6"/>
  <c r="B371" i="6"/>
  <c r="A653" i="6"/>
  <c r="B654" i="6"/>
  <c r="A417" i="6"/>
  <c r="B418" i="6"/>
  <c r="A1231" i="6"/>
  <c r="B1232" i="6"/>
  <c r="B991" i="6"/>
  <c r="A990" i="6"/>
  <c r="A870" i="6"/>
  <c r="B871" i="6"/>
  <c r="B479" i="6"/>
  <c r="A478" i="6"/>
  <c r="A79" i="6"/>
  <c r="B80" i="6"/>
  <c r="B1084" i="6"/>
  <c r="A1083" i="6"/>
  <c r="A1024" i="6" l="1"/>
  <c r="B1025" i="6"/>
  <c r="A1340" i="6"/>
  <c r="B1341" i="6"/>
  <c r="A598" i="6"/>
  <c r="B599" i="6"/>
  <c r="A717" i="6"/>
  <c r="B718" i="6"/>
  <c r="A630" i="6"/>
  <c r="B631" i="6"/>
  <c r="B176" i="6"/>
  <c r="A175" i="6"/>
  <c r="A511" i="6"/>
  <c r="B512" i="6"/>
  <c r="A268" i="6"/>
  <c r="B269" i="6"/>
  <c r="A686" i="6"/>
  <c r="B687" i="6"/>
  <c r="B847" i="6"/>
  <c r="A846" i="6"/>
  <c r="B285" i="6"/>
  <c r="A284" i="6"/>
  <c r="A1153" i="6"/>
  <c r="B1154" i="6"/>
  <c r="A418" i="6"/>
  <c r="B419" i="6"/>
  <c r="A316" i="6"/>
  <c r="B317" i="6"/>
  <c r="A1053" i="6"/>
  <c r="B1054" i="6"/>
  <c r="A822" i="6"/>
  <c r="B823" i="6"/>
  <c r="A1394" i="6"/>
  <c r="B1395" i="6"/>
  <c r="B967" i="6"/>
  <c r="A966" i="6"/>
  <c r="B346" i="6"/>
  <c r="A345" i="6"/>
  <c r="B195" i="6"/>
  <c r="A194" i="6"/>
  <c r="B941" i="6"/>
  <c r="A940" i="6"/>
  <c r="B1368" i="6"/>
  <c r="A1367" i="6"/>
  <c r="B655" i="6"/>
  <c r="A654" i="6"/>
  <c r="A745" i="6"/>
  <c r="B746" i="6"/>
  <c r="B447" i="6"/>
  <c r="A446" i="6"/>
  <c r="B1233" i="6"/>
  <c r="A1232" i="6"/>
  <c r="B372" i="6"/>
  <c r="A371" i="6"/>
  <c r="B1301" i="6"/>
  <c r="A1300" i="6"/>
  <c r="A991" i="6"/>
  <c r="B992" i="6"/>
  <c r="A479" i="6"/>
  <c r="B480" i="6"/>
  <c r="A871" i="6"/>
  <c r="B872" i="6"/>
  <c r="B81" i="6"/>
  <c r="A80" i="6"/>
  <c r="A1084" i="6"/>
  <c r="B1085" i="6"/>
  <c r="B1369" i="6" l="1"/>
  <c r="A1368" i="6"/>
  <c r="B1055" i="6"/>
  <c r="A1054" i="6"/>
  <c r="A1154" i="6"/>
  <c r="B1155" i="6"/>
  <c r="A687" i="6"/>
  <c r="B688" i="6"/>
  <c r="A599" i="6"/>
  <c r="B600" i="6"/>
  <c r="A176" i="6"/>
  <c r="B177" i="6"/>
  <c r="A941" i="6"/>
  <c r="B942" i="6"/>
  <c r="A992" i="6"/>
  <c r="B993" i="6"/>
  <c r="A1395" i="6"/>
  <c r="B1396" i="6"/>
  <c r="B318" i="6"/>
  <c r="A317" i="6"/>
  <c r="B270" i="6"/>
  <c r="A269" i="6"/>
  <c r="B632" i="6"/>
  <c r="A631" i="6"/>
  <c r="A1341" i="6"/>
  <c r="B1342" i="6"/>
  <c r="B968" i="6"/>
  <c r="A967" i="6"/>
  <c r="B196" i="6"/>
  <c r="A195" i="6"/>
  <c r="A285" i="6"/>
  <c r="B286" i="6"/>
  <c r="A346" i="6"/>
  <c r="B347" i="6"/>
  <c r="B824" i="6"/>
  <c r="A823" i="6"/>
  <c r="A419" i="6"/>
  <c r="B420" i="6"/>
  <c r="A512" i="6"/>
  <c r="B513" i="6"/>
  <c r="A718" i="6"/>
  <c r="B719" i="6"/>
  <c r="A1025" i="6"/>
  <c r="B1026" i="6"/>
  <c r="A847" i="6"/>
  <c r="B848" i="6"/>
  <c r="B1302" i="6"/>
  <c r="A1301" i="6"/>
  <c r="A447" i="6"/>
  <c r="B448" i="6"/>
  <c r="A746" i="6"/>
  <c r="B747" i="6"/>
  <c r="A372" i="6"/>
  <c r="B373" i="6"/>
  <c r="B481" i="6"/>
  <c r="A480" i="6"/>
  <c r="B873" i="6"/>
  <c r="A872" i="6"/>
  <c r="A1233" i="6"/>
  <c r="B1234" i="6"/>
  <c r="A655" i="6"/>
  <c r="B656" i="6"/>
  <c r="B1086" i="6"/>
  <c r="A1085" i="6"/>
  <c r="B82" i="6"/>
  <c r="A81" i="6"/>
  <c r="B1397" i="6" l="1"/>
  <c r="A1396" i="6"/>
  <c r="B178" i="6"/>
  <c r="A177" i="6"/>
  <c r="A1155" i="6"/>
  <c r="B1156" i="6"/>
  <c r="A632" i="6"/>
  <c r="B633" i="6"/>
  <c r="A719" i="6"/>
  <c r="B720" i="6"/>
  <c r="B514" i="6"/>
  <c r="A513" i="6"/>
  <c r="B994" i="6"/>
  <c r="A993" i="6"/>
  <c r="B601" i="6"/>
  <c r="A600" i="6"/>
  <c r="B825" i="6"/>
  <c r="A824" i="6"/>
  <c r="B969" i="6"/>
  <c r="A968" i="6"/>
  <c r="B271" i="6"/>
  <c r="A270" i="6"/>
  <c r="B1056" i="6"/>
  <c r="A1055" i="6"/>
  <c r="A848" i="6"/>
  <c r="B849" i="6"/>
  <c r="A656" i="6"/>
  <c r="B657" i="6"/>
  <c r="B1027" i="6"/>
  <c r="A1026" i="6"/>
  <c r="B421" i="6"/>
  <c r="A420" i="6"/>
  <c r="A286" i="6"/>
  <c r="B287" i="6"/>
  <c r="A1342" i="6"/>
  <c r="B1343" i="6"/>
  <c r="A942" i="6"/>
  <c r="B943" i="6"/>
  <c r="B689" i="6"/>
  <c r="A688" i="6"/>
  <c r="A196" i="6"/>
  <c r="B197" i="6"/>
  <c r="A347" i="6"/>
  <c r="B348" i="6"/>
  <c r="A481" i="6"/>
  <c r="B482" i="6"/>
  <c r="B319" i="6"/>
  <c r="A318" i="6"/>
  <c r="A1369" i="6"/>
  <c r="B1370" i="6"/>
  <c r="B748" i="6"/>
  <c r="A747" i="6"/>
  <c r="A448" i="6"/>
  <c r="B449" i="6"/>
  <c r="A1234" i="6"/>
  <c r="B1235" i="6"/>
  <c r="B374" i="6"/>
  <c r="A373" i="6"/>
  <c r="A873" i="6"/>
  <c r="B874" i="6"/>
  <c r="A1302" i="6"/>
  <c r="B1303" i="6"/>
  <c r="B83" i="6"/>
  <c r="A82" i="6"/>
  <c r="B1087" i="6"/>
  <c r="A1086" i="6"/>
  <c r="A1343" i="6" l="1"/>
  <c r="B1344" i="6"/>
  <c r="A1156" i="6"/>
  <c r="B1157" i="6"/>
  <c r="B320" i="6"/>
  <c r="A319" i="6"/>
  <c r="A1027" i="6"/>
  <c r="B1028" i="6"/>
  <c r="B1057" i="6"/>
  <c r="A1056" i="6"/>
  <c r="B826" i="6"/>
  <c r="A825" i="6"/>
  <c r="B515" i="6"/>
  <c r="A514" i="6"/>
  <c r="A197" i="6"/>
  <c r="B198" i="6"/>
  <c r="B483" i="6"/>
  <c r="A482" i="6"/>
  <c r="B288" i="6"/>
  <c r="A287" i="6"/>
  <c r="B658" i="6"/>
  <c r="A657" i="6"/>
  <c r="B721" i="6"/>
  <c r="A720" i="6"/>
  <c r="A689" i="6"/>
  <c r="B690" i="6"/>
  <c r="B272" i="6"/>
  <c r="A271" i="6"/>
  <c r="A601" i="6"/>
  <c r="B602" i="6"/>
  <c r="B179" i="6"/>
  <c r="A178" i="6"/>
  <c r="A1370" i="6"/>
  <c r="B1371" i="6"/>
  <c r="A348" i="6"/>
  <c r="B349" i="6"/>
  <c r="A943" i="6"/>
  <c r="B944" i="6"/>
  <c r="A849" i="6"/>
  <c r="B850" i="6"/>
  <c r="B634" i="6"/>
  <c r="A633" i="6"/>
  <c r="B422" i="6"/>
  <c r="A421" i="6"/>
  <c r="A969" i="6"/>
  <c r="B970" i="6"/>
  <c r="A994" i="6"/>
  <c r="B995" i="6"/>
  <c r="A1397" i="6"/>
  <c r="B1398" i="6"/>
  <c r="B1236" i="6"/>
  <c r="A1235" i="6"/>
  <c r="A449" i="6"/>
  <c r="B450" i="6"/>
  <c r="B1304" i="6"/>
  <c r="A1303" i="6"/>
  <c r="B875" i="6"/>
  <c r="A874" i="6"/>
  <c r="A374" i="6"/>
  <c r="B375" i="6"/>
  <c r="A748" i="6"/>
  <c r="B749" i="6"/>
  <c r="A83" i="6"/>
  <c r="B84" i="6"/>
  <c r="A1087" i="6"/>
  <c r="B1088" i="6"/>
  <c r="A602" i="6" l="1"/>
  <c r="B603" i="6"/>
  <c r="B423" i="6"/>
  <c r="A422" i="6"/>
  <c r="A634" i="6"/>
  <c r="B635" i="6"/>
  <c r="A721" i="6"/>
  <c r="B722" i="6"/>
  <c r="B484" i="6"/>
  <c r="A483" i="6"/>
  <c r="B827" i="6"/>
  <c r="A826" i="6"/>
  <c r="A320" i="6"/>
  <c r="B321" i="6"/>
  <c r="B180" i="6"/>
  <c r="A179" i="6"/>
  <c r="B996" i="6"/>
  <c r="A995" i="6"/>
  <c r="A349" i="6"/>
  <c r="B350" i="6"/>
  <c r="A970" i="6"/>
  <c r="B971" i="6"/>
  <c r="B851" i="6"/>
  <c r="A850" i="6"/>
  <c r="A1371" i="6"/>
  <c r="B1372" i="6"/>
  <c r="A198" i="6"/>
  <c r="B199" i="6"/>
  <c r="A1157" i="6"/>
  <c r="B1158" i="6"/>
  <c r="B273" i="6"/>
  <c r="A273" i="6" s="1"/>
  <c r="A272" i="6"/>
  <c r="A658" i="6"/>
  <c r="B659" i="6"/>
  <c r="B1058" i="6"/>
  <c r="A1057" i="6"/>
  <c r="B1399" i="6"/>
  <c r="A1398" i="6"/>
  <c r="B945" i="6"/>
  <c r="A944" i="6"/>
  <c r="A690" i="6"/>
  <c r="B691" i="6"/>
  <c r="A1028" i="6"/>
  <c r="B1029" i="6"/>
  <c r="A1344" i="6"/>
  <c r="B1345" i="6"/>
  <c r="B289" i="6"/>
  <c r="A288" i="6"/>
  <c r="B516" i="6"/>
  <c r="A515" i="6"/>
  <c r="A1304" i="6"/>
  <c r="B1305" i="6"/>
  <c r="A375" i="6"/>
  <c r="B376" i="6"/>
  <c r="B451" i="6"/>
  <c r="A450" i="6"/>
  <c r="A749" i="6"/>
  <c r="B750" i="6"/>
  <c r="B876" i="6"/>
  <c r="A875" i="6"/>
  <c r="B1237" i="6"/>
  <c r="A1236" i="6"/>
  <c r="B85" i="6"/>
  <c r="A84" i="6"/>
  <c r="A1088" i="6"/>
  <c r="B1089" i="6"/>
  <c r="A1158" i="6" l="1"/>
  <c r="B1159" i="6"/>
  <c r="A635" i="6"/>
  <c r="B636" i="6"/>
  <c r="B1059" i="6"/>
  <c r="A1058" i="6"/>
  <c r="A851" i="6"/>
  <c r="B852" i="6"/>
  <c r="B997" i="6"/>
  <c r="A996" i="6"/>
  <c r="A827" i="6"/>
  <c r="B828" i="6"/>
  <c r="B1346" i="6"/>
  <c r="A1345" i="6"/>
  <c r="B660" i="6"/>
  <c r="A659" i="6"/>
  <c r="B200" i="6"/>
  <c r="A199" i="6"/>
  <c r="B972" i="6"/>
  <c r="A971" i="6"/>
  <c r="B692" i="6"/>
  <c r="A691" i="6"/>
  <c r="B290" i="6"/>
  <c r="A289" i="6"/>
  <c r="A945" i="6"/>
  <c r="B946" i="6"/>
  <c r="B181" i="6"/>
  <c r="A181" i="6" s="1"/>
  <c r="A180" i="6"/>
  <c r="A484" i="6"/>
  <c r="B485" i="6"/>
  <c r="A423" i="6"/>
  <c r="B424" i="6"/>
  <c r="B1030" i="6"/>
  <c r="A1029" i="6"/>
  <c r="A1372" i="6"/>
  <c r="B1373" i="6"/>
  <c r="A350" i="6"/>
  <c r="B351" i="6"/>
  <c r="B322" i="6"/>
  <c r="A321" i="6"/>
  <c r="A722" i="6"/>
  <c r="B723" i="6"/>
  <c r="A603" i="6"/>
  <c r="B604" i="6"/>
  <c r="A451" i="6"/>
  <c r="B452" i="6"/>
  <c r="A516" i="6"/>
  <c r="B517" i="6"/>
  <c r="B1400" i="6"/>
  <c r="A1399" i="6"/>
  <c r="A876" i="6"/>
  <c r="B877" i="6"/>
  <c r="B377" i="6"/>
  <c r="A376" i="6"/>
  <c r="A750" i="6"/>
  <c r="B751" i="6"/>
  <c r="B1306" i="6"/>
  <c r="A1305" i="6"/>
  <c r="B1238" i="6"/>
  <c r="A1237" i="6"/>
  <c r="B86" i="6"/>
  <c r="A85" i="6"/>
  <c r="B1090" i="6"/>
  <c r="A1089" i="6"/>
  <c r="B518" i="6" l="1"/>
  <c r="A517" i="6"/>
  <c r="B724" i="6"/>
  <c r="A723" i="6"/>
  <c r="A1373" i="6"/>
  <c r="B1374" i="6"/>
  <c r="A485" i="6"/>
  <c r="B486" i="6"/>
  <c r="B829" i="6"/>
  <c r="A829" i="6" s="1"/>
  <c r="A828" i="6"/>
  <c r="B291" i="6"/>
  <c r="A290" i="6"/>
  <c r="B201" i="6"/>
  <c r="A200" i="6"/>
  <c r="B1060" i="6"/>
  <c r="A1059" i="6"/>
  <c r="B637" i="6"/>
  <c r="A636" i="6"/>
  <c r="B453" i="6"/>
  <c r="A452" i="6"/>
  <c r="B323" i="6"/>
  <c r="A322" i="6"/>
  <c r="B1031" i="6"/>
  <c r="A1030" i="6"/>
  <c r="B693" i="6"/>
  <c r="A692" i="6"/>
  <c r="B661" i="6"/>
  <c r="A660" i="6"/>
  <c r="B998" i="6"/>
  <c r="A997" i="6"/>
  <c r="A1306" i="6"/>
  <c r="B1307" i="6"/>
  <c r="B605" i="6"/>
  <c r="A604" i="6"/>
  <c r="A351" i="6"/>
  <c r="B352" i="6"/>
  <c r="B425" i="6"/>
  <c r="A424" i="6"/>
  <c r="B947" i="6"/>
  <c r="A946" i="6"/>
  <c r="A852" i="6"/>
  <c r="B853" i="6"/>
  <c r="A1159" i="6"/>
  <c r="B1160" i="6"/>
  <c r="B1401" i="6"/>
  <c r="A1400" i="6"/>
  <c r="B973" i="6"/>
  <c r="A972" i="6"/>
  <c r="A1346" i="6"/>
  <c r="B1347" i="6"/>
  <c r="A377" i="6"/>
  <c r="B378" i="6"/>
  <c r="A1238" i="6"/>
  <c r="B1239" i="6"/>
  <c r="B752" i="6"/>
  <c r="A751" i="6"/>
  <c r="B878" i="6"/>
  <c r="A877" i="6"/>
  <c r="B87" i="6"/>
  <c r="A86" i="6"/>
  <c r="B1091" i="6"/>
  <c r="A1090" i="6"/>
  <c r="B1375" i="6" l="1"/>
  <c r="A1375" i="6" s="1"/>
  <c r="A1374" i="6"/>
  <c r="A973" i="6"/>
  <c r="B974" i="6"/>
  <c r="A998" i="6"/>
  <c r="B999" i="6"/>
  <c r="A1031" i="6"/>
  <c r="B1032" i="6"/>
  <c r="B638" i="6"/>
  <c r="A637" i="6"/>
  <c r="B292" i="6"/>
  <c r="A291" i="6"/>
  <c r="B353" i="6"/>
  <c r="A352" i="6"/>
  <c r="A1401" i="6"/>
  <c r="B1402" i="6"/>
  <c r="B948" i="6"/>
  <c r="A947" i="6"/>
  <c r="A605" i="6"/>
  <c r="B606" i="6"/>
  <c r="A661" i="6"/>
  <c r="B662" i="6"/>
  <c r="B324" i="6"/>
  <c r="A323" i="6"/>
  <c r="A1060" i="6"/>
  <c r="B1061" i="6"/>
  <c r="B725" i="6"/>
  <c r="A724" i="6"/>
  <c r="A1347" i="6"/>
  <c r="B1348" i="6"/>
  <c r="B1161" i="6"/>
  <c r="A1160" i="6"/>
  <c r="A486" i="6"/>
  <c r="B487" i="6"/>
  <c r="A853" i="6"/>
  <c r="B854" i="6"/>
  <c r="A1307" i="6"/>
  <c r="B1308" i="6"/>
  <c r="B426" i="6"/>
  <c r="A425" i="6"/>
  <c r="A693" i="6"/>
  <c r="B694" i="6"/>
  <c r="B454" i="6"/>
  <c r="A453" i="6"/>
  <c r="B202" i="6"/>
  <c r="A202" i="6" s="1"/>
  <c r="A201" i="6"/>
  <c r="B519" i="6"/>
  <c r="A518" i="6"/>
  <c r="A878" i="6"/>
  <c r="B879" i="6"/>
  <c r="A1239" i="6"/>
  <c r="B1240" i="6"/>
  <c r="A87" i="6"/>
  <c r="B88" i="6"/>
  <c r="A378" i="6"/>
  <c r="B379" i="6"/>
  <c r="B753" i="6"/>
  <c r="A752" i="6"/>
  <c r="A1091" i="6"/>
  <c r="B1092" i="6"/>
  <c r="A854" i="6" l="1"/>
  <c r="B855" i="6"/>
  <c r="A1348" i="6"/>
  <c r="B1349" i="6"/>
  <c r="A1349" i="6" s="1"/>
  <c r="B1000" i="6"/>
  <c r="A999" i="6"/>
  <c r="B325" i="6"/>
  <c r="A324" i="6"/>
  <c r="B949" i="6"/>
  <c r="A948" i="6"/>
  <c r="A292" i="6"/>
  <c r="B293" i="6"/>
  <c r="A454" i="6"/>
  <c r="B455" i="6"/>
  <c r="A694" i="6"/>
  <c r="B695" i="6"/>
  <c r="B520" i="6"/>
  <c r="A519" i="6"/>
  <c r="B488" i="6"/>
  <c r="A487" i="6"/>
  <c r="A662" i="6"/>
  <c r="B663" i="6"/>
  <c r="B1403" i="6"/>
  <c r="A1402" i="6"/>
  <c r="A974" i="6"/>
  <c r="B975" i="6"/>
  <c r="A426" i="6"/>
  <c r="B427" i="6"/>
  <c r="B726" i="6"/>
  <c r="A725" i="6"/>
  <c r="A638" i="6"/>
  <c r="B639" i="6"/>
  <c r="A1308" i="6"/>
  <c r="B1309" i="6"/>
  <c r="B1062" i="6"/>
  <c r="A1061" i="6"/>
  <c r="B607" i="6"/>
  <c r="A607" i="6" s="1"/>
  <c r="A606" i="6"/>
  <c r="A1032" i="6"/>
  <c r="B1033" i="6"/>
  <c r="A1161" i="6"/>
  <c r="B1162" i="6"/>
  <c r="B354" i="6"/>
  <c r="A353" i="6"/>
  <c r="B754" i="6"/>
  <c r="A753" i="6"/>
  <c r="B1241" i="6"/>
  <c r="A1240" i="6"/>
  <c r="A88" i="6"/>
  <c r="B89" i="6"/>
  <c r="B880" i="6"/>
  <c r="A879" i="6"/>
  <c r="B380" i="6"/>
  <c r="A379" i="6"/>
  <c r="B1093" i="6"/>
  <c r="A1092" i="6"/>
  <c r="A293" i="6" l="1"/>
  <c r="B294" i="6"/>
  <c r="A354" i="6"/>
  <c r="B355" i="6"/>
  <c r="B1063" i="6"/>
  <c r="A1062" i="6"/>
  <c r="A726" i="6"/>
  <c r="B727" i="6"/>
  <c r="A1403" i="6"/>
  <c r="B1404" i="6"/>
  <c r="B521" i="6"/>
  <c r="A520" i="6"/>
  <c r="B1001" i="6"/>
  <c r="A1000" i="6"/>
  <c r="B1034" i="6"/>
  <c r="A1033" i="6"/>
  <c r="B1310" i="6"/>
  <c r="A1309" i="6"/>
  <c r="B428" i="6"/>
  <c r="A428" i="6" s="1"/>
  <c r="A427" i="6"/>
  <c r="A663" i="6"/>
  <c r="B664" i="6"/>
  <c r="A695" i="6"/>
  <c r="B696" i="6"/>
  <c r="A1162" i="6"/>
  <c r="B1163" i="6"/>
  <c r="B950" i="6"/>
  <c r="A949" i="6"/>
  <c r="A880" i="6"/>
  <c r="B881" i="6"/>
  <c r="B640" i="6"/>
  <c r="A639" i="6"/>
  <c r="A975" i="6"/>
  <c r="B976" i="6"/>
  <c r="B456" i="6"/>
  <c r="A455" i="6"/>
  <c r="A855" i="6"/>
  <c r="B856" i="6"/>
  <c r="B489" i="6"/>
  <c r="A488" i="6"/>
  <c r="A325" i="6"/>
  <c r="B326" i="6"/>
  <c r="B381" i="6"/>
  <c r="A380" i="6"/>
  <c r="B1242" i="6"/>
  <c r="A1241" i="6"/>
  <c r="B90" i="6"/>
  <c r="A89" i="6"/>
  <c r="B755" i="6"/>
  <c r="A754" i="6"/>
  <c r="A1093" i="6"/>
  <c r="B1094" i="6"/>
  <c r="A696" i="6" l="1"/>
  <c r="B697" i="6"/>
  <c r="B1311" i="6"/>
  <c r="A1310" i="6"/>
  <c r="A521" i="6"/>
  <c r="B522" i="6"/>
  <c r="B1064" i="6"/>
  <c r="A1063" i="6"/>
  <c r="A640" i="6"/>
  <c r="B641" i="6"/>
  <c r="B327" i="6"/>
  <c r="A326" i="6"/>
  <c r="B977" i="6"/>
  <c r="A976" i="6"/>
  <c r="B665" i="6"/>
  <c r="A664" i="6"/>
  <c r="A1404" i="6"/>
  <c r="B1405" i="6"/>
  <c r="B356" i="6"/>
  <c r="A355" i="6"/>
  <c r="A881" i="6"/>
  <c r="B882" i="6"/>
  <c r="A489" i="6"/>
  <c r="B490" i="6"/>
  <c r="B951" i="6"/>
  <c r="A950" i="6"/>
  <c r="A1034" i="6"/>
  <c r="B1035" i="6"/>
  <c r="A1035" i="6" s="1"/>
  <c r="B457" i="6"/>
  <c r="A456" i="6"/>
  <c r="A856" i="6"/>
  <c r="B857" i="6"/>
  <c r="A1163" i="6"/>
  <c r="B1164" i="6"/>
  <c r="B728" i="6"/>
  <c r="A727" i="6"/>
  <c r="B295" i="6"/>
  <c r="A294" i="6"/>
  <c r="A1001" i="6"/>
  <c r="B1002" i="6"/>
  <c r="A755" i="6"/>
  <c r="B756" i="6"/>
  <c r="A1242" i="6"/>
  <c r="B1243" i="6"/>
  <c r="B91" i="6"/>
  <c r="A90" i="6"/>
  <c r="A381" i="6"/>
  <c r="B382" i="6"/>
  <c r="A1094" i="6"/>
  <c r="B1095" i="6"/>
  <c r="A490" i="6" l="1"/>
  <c r="B491" i="6"/>
  <c r="A1405" i="6"/>
  <c r="B1406" i="6"/>
  <c r="A522" i="6"/>
  <c r="B523" i="6"/>
  <c r="B328" i="6"/>
  <c r="A327" i="6"/>
  <c r="B1003" i="6"/>
  <c r="A1003" i="6" s="1"/>
  <c r="A1002" i="6"/>
  <c r="B883" i="6"/>
  <c r="A882" i="6"/>
  <c r="A641" i="6"/>
  <c r="B642" i="6"/>
  <c r="A665" i="6"/>
  <c r="B666" i="6"/>
  <c r="A1311" i="6"/>
  <c r="B1312" i="6"/>
  <c r="B729" i="6"/>
  <c r="A728" i="6"/>
  <c r="A857" i="6"/>
  <c r="B858" i="6"/>
  <c r="A697" i="6"/>
  <c r="B698" i="6"/>
  <c r="B458" i="6"/>
  <c r="A457" i="6"/>
  <c r="A1164" i="6"/>
  <c r="B1165" i="6"/>
  <c r="A295" i="6"/>
  <c r="B296" i="6"/>
  <c r="B952" i="6"/>
  <c r="A951" i="6"/>
  <c r="A356" i="6"/>
  <c r="B357" i="6"/>
  <c r="A977" i="6"/>
  <c r="B978" i="6"/>
  <c r="A1064" i="6"/>
  <c r="B1065" i="6"/>
  <c r="B1244" i="6"/>
  <c r="A1243" i="6"/>
  <c r="A756" i="6"/>
  <c r="B757" i="6"/>
  <c r="A382" i="6"/>
  <c r="B383" i="6"/>
  <c r="B92" i="6"/>
  <c r="A91" i="6"/>
  <c r="B1096" i="6"/>
  <c r="A1095" i="6"/>
  <c r="B979" i="6" l="1"/>
  <c r="A978" i="6"/>
  <c r="B297" i="6"/>
  <c r="A296" i="6"/>
  <c r="A698" i="6"/>
  <c r="B699" i="6"/>
  <c r="B1313" i="6"/>
  <c r="A1312" i="6"/>
  <c r="B524" i="6"/>
  <c r="A523" i="6"/>
  <c r="B884" i="6"/>
  <c r="A883" i="6"/>
  <c r="B459" i="6"/>
  <c r="A458" i="6"/>
  <c r="A357" i="6"/>
  <c r="B358" i="6"/>
  <c r="B1166" i="6"/>
  <c r="A1165" i="6"/>
  <c r="A858" i="6"/>
  <c r="B859" i="6"/>
  <c r="B667" i="6"/>
  <c r="A666" i="6"/>
  <c r="A1406" i="6"/>
  <c r="B1407" i="6"/>
  <c r="A952" i="6"/>
  <c r="B953" i="6"/>
  <c r="A729" i="6"/>
  <c r="B730" i="6"/>
  <c r="B1066" i="6"/>
  <c r="A1065" i="6"/>
  <c r="B643" i="6"/>
  <c r="A642" i="6"/>
  <c r="A491" i="6"/>
  <c r="B492" i="6"/>
  <c r="B329" i="6"/>
  <c r="A328" i="6"/>
  <c r="B758" i="6"/>
  <c r="A757" i="6"/>
  <c r="A1244" i="6"/>
  <c r="B1245" i="6"/>
  <c r="B93" i="6"/>
  <c r="A92" i="6"/>
  <c r="A383" i="6"/>
  <c r="B384" i="6"/>
  <c r="A1096" i="6"/>
  <c r="B1097" i="6"/>
  <c r="A1407" i="6" l="1"/>
  <c r="B1408" i="6"/>
  <c r="B700" i="6"/>
  <c r="A699" i="6"/>
  <c r="A1166" i="6"/>
  <c r="B1167" i="6"/>
  <c r="A884" i="6"/>
  <c r="B885" i="6"/>
  <c r="B731" i="6"/>
  <c r="A730" i="6"/>
  <c r="A358" i="6"/>
  <c r="B359" i="6"/>
  <c r="B644" i="6"/>
  <c r="A643" i="6"/>
  <c r="B1067" i="6"/>
  <c r="A1066" i="6"/>
  <c r="B493" i="6"/>
  <c r="A492" i="6"/>
  <c r="A667" i="6"/>
  <c r="B668" i="6"/>
  <c r="B525" i="6"/>
  <c r="A524" i="6"/>
  <c r="B298" i="6"/>
  <c r="A297" i="6"/>
  <c r="A329" i="6"/>
  <c r="B330" i="6"/>
  <c r="A953" i="6"/>
  <c r="B954" i="6"/>
  <c r="B860" i="6"/>
  <c r="A859" i="6"/>
  <c r="B460" i="6"/>
  <c r="A459" i="6"/>
  <c r="B1314" i="6"/>
  <c r="A1313" i="6"/>
  <c r="B980" i="6"/>
  <c r="A979" i="6"/>
  <c r="A1245" i="6"/>
  <c r="B1246" i="6"/>
  <c r="B385" i="6"/>
  <c r="A384" i="6"/>
  <c r="B94" i="6"/>
  <c r="A93" i="6"/>
  <c r="A758" i="6"/>
  <c r="B759" i="6"/>
  <c r="B1098" i="6"/>
  <c r="A1097" i="6"/>
  <c r="A359" i="6" l="1"/>
  <c r="B360" i="6"/>
  <c r="A1167" i="6"/>
  <c r="B1168" i="6"/>
  <c r="B299" i="6"/>
  <c r="A298" i="6"/>
  <c r="B955" i="6"/>
  <c r="A955" i="6" s="1"/>
  <c r="A954" i="6"/>
  <c r="B981" i="6"/>
  <c r="A980" i="6"/>
  <c r="B526" i="6"/>
  <c r="A525" i="6"/>
  <c r="B1068" i="6"/>
  <c r="A1067" i="6"/>
  <c r="A731" i="6"/>
  <c r="B732" i="6"/>
  <c r="A700" i="6"/>
  <c r="B701" i="6"/>
  <c r="A701" i="6" s="1"/>
  <c r="A493" i="6"/>
  <c r="B494" i="6"/>
  <c r="B1315" i="6"/>
  <c r="A1314" i="6"/>
  <c r="B331" i="6"/>
  <c r="A330" i="6"/>
  <c r="B669" i="6"/>
  <c r="A669" i="6" s="1"/>
  <c r="A668" i="6"/>
  <c r="B886" i="6"/>
  <c r="A885" i="6"/>
  <c r="B1409" i="6"/>
  <c r="A1408" i="6"/>
  <c r="B861" i="6"/>
  <c r="A860" i="6"/>
  <c r="B461" i="6"/>
  <c r="A460" i="6"/>
  <c r="A644" i="6"/>
  <c r="B645" i="6"/>
  <c r="A645" i="6" s="1"/>
  <c r="B760" i="6"/>
  <c r="A759" i="6"/>
  <c r="B386" i="6"/>
  <c r="A385" i="6"/>
  <c r="A1246" i="6"/>
  <c r="B1247" i="6"/>
  <c r="A94" i="6"/>
  <c r="B95" i="6"/>
  <c r="B1099" i="6"/>
  <c r="A1098" i="6"/>
  <c r="B862" i="6" l="1"/>
  <c r="A861" i="6"/>
  <c r="B1069" i="6"/>
  <c r="A1068" i="6"/>
  <c r="A331" i="6"/>
  <c r="B332" i="6"/>
  <c r="A526" i="6"/>
  <c r="B527" i="6"/>
  <c r="B300" i="6"/>
  <c r="A299" i="6"/>
  <c r="A732" i="6"/>
  <c r="B733" i="6"/>
  <c r="A1168" i="6"/>
  <c r="B1169" i="6"/>
  <c r="A386" i="6"/>
  <c r="B387" i="6"/>
  <c r="A461" i="6"/>
  <c r="B462" i="6"/>
  <c r="B887" i="6"/>
  <c r="A886" i="6"/>
  <c r="A1315" i="6"/>
  <c r="B1316" i="6"/>
  <c r="A981" i="6"/>
  <c r="B982" i="6"/>
  <c r="B1410" i="6"/>
  <c r="A1409" i="6"/>
  <c r="A494" i="6"/>
  <c r="B495" i="6"/>
  <c r="B361" i="6"/>
  <c r="A360" i="6"/>
  <c r="A1247" i="6"/>
  <c r="B1248" i="6"/>
  <c r="B96" i="6"/>
  <c r="A95" i="6"/>
  <c r="A760" i="6"/>
  <c r="B761" i="6"/>
  <c r="A1099" i="6"/>
  <c r="B1100" i="6"/>
  <c r="B983" i="6" l="1"/>
  <c r="A982" i="6"/>
  <c r="A462" i="6"/>
  <c r="B463" i="6"/>
  <c r="B734" i="6"/>
  <c r="A733" i="6"/>
  <c r="B333" i="6"/>
  <c r="A332" i="6"/>
  <c r="A361" i="6"/>
  <c r="B362" i="6"/>
  <c r="A495" i="6"/>
  <c r="B496" i="6"/>
  <c r="A387" i="6"/>
  <c r="B388" i="6"/>
  <c r="A1410" i="6"/>
  <c r="B1411" i="6"/>
  <c r="B301" i="6"/>
  <c r="A300" i="6"/>
  <c r="A1069" i="6"/>
  <c r="B1070" i="6"/>
  <c r="B888" i="6"/>
  <c r="A887" i="6"/>
  <c r="A1316" i="6"/>
  <c r="B1317" i="6"/>
  <c r="B1170" i="6"/>
  <c r="A1169" i="6"/>
  <c r="A527" i="6"/>
  <c r="B528" i="6"/>
  <c r="A862" i="6"/>
  <c r="B863" i="6"/>
  <c r="B97" i="6"/>
  <c r="A96" i="6"/>
  <c r="A761" i="6"/>
  <c r="B762" i="6"/>
  <c r="A1248" i="6"/>
  <c r="B1249" i="6"/>
  <c r="B1101" i="6"/>
  <c r="A1100" i="6"/>
  <c r="A1317" i="6" l="1"/>
  <c r="B1318" i="6"/>
  <c r="B497" i="6"/>
  <c r="A496" i="6"/>
  <c r="B735" i="6"/>
  <c r="A734" i="6"/>
  <c r="A762" i="6"/>
  <c r="B763" i="6"/>
  <c r="A528" i="6"/>
  <c r="B529" i="6"/>
  <c r="A1411" i="6"/>
  <c r="B1412" i="6"/>
  <c r="A362" i="6"/>
  <c r="B363" i="6"/>
  <c r="B464" i="6"/>
  <c r="A463" i="6"/>
  <c r="A1070" i="6"/>
  <c r="B1071" i="6"/>
  <c r="A1071" i="6" s="1"/>
  <c r="B389" i="6"/>
  <c r="A388" i="6"/>
  <c r="A863" i="6"/>
  <c r="B864" i="6"/>
  <c r="B302" i="6"/>
  <c r="A301" i="6"/>
  <c r="B889" i="6"/>
  <c r="A888" i="6"/>
  <c r="B1171" i="6"/>
  <c r="A1170" i="6"/>
  <c r="B334" i="6"/>
  <c r="A334" i="6" s="1"/>
  <c r="A333" i="6"/>
  <c r="B984" i="6"/>
  <c r="A983" i="6"/>
  <c r="B1250" i="6"/>
  <c r="A1249" i="6"/>
  <c r="B98" i="6"/>
  <c r="A97" i="6"/>
  <c r="B1102" i="6"/>
  <c r="A1101" i="6"/>
  <c r="B736" i="6" l="1"/>
  <c r="A735" i="6"/>
  <c r="A529" i="6"/>
  <c r="B530" i="6"/>
  <c r="A464" i="6"/>
  <c r="B465" i="6"/>
  <c r="A497" i="6"/>
  <c r="B498" i="6"/>
  <c r="A498" i="6" s="1"/>
  <c r="B865" i="6"/>
  <c r="A864" i="6"/>
  <c r="B364" i="6"/>
  <c r="A363" i="6"/>
  <c r="A763" i="6"/>
  <c r="B764" i="6"/>
  <c r="A1318" i="6"/>
  <c r="B1319" i="6"/>
  <c r="B1413" i="6"/>
  <c r="A1412" i="6"/>
  <c r="A302" i="6"/>
  <c r="B303" i="6"/>
  <c r="A1171" i="6"/>
  <c r="B1172" i="6"/>
  <c r="A984" i="6"/>
  <c r="B985" i="6"/>
  <c r="B890" i="6"/>
  <c r="A889" i="6"/>
  <c r="B390" i="6"/>
  <c r="A389" i="6"/>
  <c r="A1250" i="6"/>
  <c r="B1251" i="6"/>
  <c r="A98" i="6"/>
  <c r="B99" i="6"/>
  <c r="A1102" i="6"/>
  <c r="B1103" i="6"/>
  <c r="B986" i="6" l="1"/>
  <c r="A985" i="6"/>
  <c r="A465" i="6"/>
  <c r="B466" i="6"/>
  <c r="A466" i="6" s="1"/>
  <c r="A364" i="6"/>
  <c r="B365" i="6"/>
  <c r="A890" i="6"/>
  <c r="B891" i="6"/>
  <c r="A1413" i="6"/>
  <c r="B1414" i="6"/>
  <c r="A1172" i="6"/>
  <c r="B1173" i="6"/>
  <c r="A1319" i="6"/>
  <c r="B1320" i="6"/>
  <c r="A530" i="6"/>
  <c r="B531" i="6"/>
  <c r="B866" i="6"/>
  <c r="A865" i="6"/>
  <c r="A390" i="6"/>
  <c r="B391" i="6"/>
  <c r="A303" i="6"/>
  <c r="B304" i="6"/>
  <c r="B765" i="6"/>
  <c r="A764" i="6"/>
  <c r="A736" i="6"/>
  <c r="B737" i="6"/>
  <c r="B100" i="6"/>
  <c r="A99" i="6"/>
  <c r="B1252" i="6"/>
  <c r="A1251" i="6"/>
  <c r="B1104" i="6"/>
  <c r="A1103" i="6"/>
  <c r="B1174" i="6" l="1"/>
  <c r="A1173" i="6"/>
  <c r="A365" i="6"/>
  <c r="B366" i="6"/>
  <c r="B766" i="6"/>
  <c r="A765" i="6"/>
  <c r="B305" i="6"/>
  <c r="A304" i="6"/>
  <c r="B1415" i="6"/>
  <c r="A1414" i="6"/>
  <c r="B867" i="6"/>
  <c r="A866" i="6"/>
  <c r="B738" i="6"/>
  <c r="A737" i="6"/>
  <c r="A391" i="6"/>
  <c r="B392" i="6"/>
  <c r="A1320" i="6"/>
  <c r="B1321" i="6"/>
  <c r="B892" i="6"/>
  <c r="A891" i="6"/>
  <c r="B532" i="6"/>
  <c r="A531" i="6"/>
  <c r="A100" i="6"/>
  <c r="B101" i="6"/>
  <c r="A986" i="6"/>
  <c r="B987" i="6"/>
  <c r="A987" i="6" s="1"/>
  <c r="A1252" i="6"/>
  <c r="B1253" i="6"/>
  <c r="B1105" i="6"/>
  <c r="A1104" i="6"/>
  <c r="A867" i="6" l="1"/>
  <c r="B868" i="6"/>
  <c r="B767" i="6"/>
  <c r="A766" i="6"/>
  <c r="B102" i="6"/>
  <c r="A101" i="6"/>
  <c r="B393" i="6"/>
  <c r="A393" i="6" s="1"/>
  <c r="A392" i="6"/>
  <c r="B367" i="6"/>
  <c r="A366" i="6"/>
  <c r="B533" i="6"/>
  <c r="A532" i="6"/>
  <c r="B1416" i="6"/>
  <c r="A1415" i="6"/>
  <c r="B1322" i="6"/>
  <c r="A1321" i="6"/>
  <c r="A892" i="6"/>
  <c r="B893" i="6"/>
  <c r="A738" i="6"/>
  <c r="B739" i="6"/>
  <c r="B306" i="6"/>
  <c r="A305" i="6"/>
  <c r="B1175" i="6"/>
  <c r="A1174" i="6"/>
  <c r="B1254" i="6"/>
  <c r="A1253" i="6"/>
  <c r="A1105" i="6"/>
  <c r="B1106" i="6"/>
  <c r="A533" i="6" l="1"/>
  <c r="B534" i="6"/>
  <c r="B103" i="6"/>
  <c r="A102" i="6"/>
  <c r="A1416" i="6"/>
  <c r="B1417" i="6"/>
  <c r="B894" i="6"/>
  <c r="A893" i="6"/>
  <c r="B307" i="6"/>
  <c r="A307" i="6" s="1"/>
  <c r="A306" i="6"/>
  <c r="B1323" i="6"/>
  <c r="A1322" i="6"/>
  <c r="A367" i="6"/>
  <c r="B368" i="6"/>
  <c r="A767" i="6"/>
  <c r="B768" i="6"/>
  <c r="A1175" i="6"/>
  <c r="B1176" i="6"/>
  <c r="A739" i="6"/>
  <c r="B740" i="6"/>
  <c r="A868" i="6"/>
  <c r="B869" i="6"/>
  <c r="A869" i="6" s="1"/>
  <c r="A1254" i="6"/>
  <c r="B1255" i="6"/>
  <c r="A1106" i="6"/>
  <c r="B1107" i="6"/>
  <c r="B1418" i="6" l="1"/>
  <c r="A1417" i="6"/>
  <c r="A768" i="6"/>
  <c r="B769" i="6"/>
  <c r="A103" i="6"/>
  <c r="B104" i="6"/>
  <c r="B741" i="6"/>
  <c r="A740" i="6"/>
  <c r="A368" i="6"/>
  <c r="B369" i="6"/>
  <c r="A534" i="6"/>
  <c r="B535" i="6"/>
  <c r="A1176" i="6"/>
  <c r="B1177" i="6"/>
  <c r="A1323" i="6"/>
  <c r="B1324" i="6"/>
  <c r="A1324" i="6" s="1"/>
  <c r="A894" i="6"/>
  <c r="B895" i="6"/>
  <c r="A1255" i="6"/>
  <c r="B1256" i="6"/>
  <c r="B1108" i="6"/>
  <c r="B1109" i="6" s="1"/>
  <c r="A1107" i="6"/>
  <c r="B1178" i="6" l="1"/>
  <c r="A1177" i="6"/>
  <c r="A895" i="6"/>
  <c r="B896" i="6"/>
  <c r="B536" i="6"/>
  <c r="A535" i="6"/>
  <c r="B105" i="6"/>
  <c r="A104" i="6"/>
  <c r="B370" i="6"/>
  <c r="A370" i="6" s="1"/>
  <c r="A369" i="6"/>
  <c r="A769" i="6"/>
  <c r="B770" i="6"/>
  <c r="B742" i="6"/>
  <c r="A741" i="6"/>
  <c r="A1418" i="6"/>
  <c r="B1419" i="6"/>
  <c r="A1256" i="6"/>
  <c r="B1257" i="6"/>
  <c r="A1109" i="6"/>
  <c r="B1110" i="6"/>
  <c r="A1108" i="6"/>
  <c r="A1419" i="6" l="1"/>
  <c r="B1420" i="6"/>
  <c r="B537" i="6"/>
  <c r="A537" i="6" s="1"/>
  <c r="A536" i="6"/>
  <c r="A896" i="6"/>
  <c r="B897" i="6"/>
  <c r="A897" i="6" s="1"/>
  <c r="B771" i="6"/>
  <c r="A771" i="6" s="1"/>
  <c r="A770" i="6"/>
  <c r="A742" i="6"/>
  <c r="B743" i="6"/>
  <c r="A105" i="6"/>
  <c r="B106" i="6"/>
  <c r="A1178" i="6"/>
  <c r="B1179" i="6"/>
  <c r="A1110" i="6"/>
  <c r="B1111" i="6"/>
  <c r="A1257" i="6"/>
  <c r="B1258" i="6"/>
  <c r="A1420" i="6" l="1"/>
  <c r="A1179" i="6"/>
  <c r="B1180" i="6"/>
  <c r="A106" i="6"/>
  <c r="B107" i="6"/>
  <c r="A743" i="6"/>
  <c r="B744" i="6"/>
  <c r="A744" i="6" s="1"/>
  <c r="B1259" i="6"/>
  <c r="A1258" i="6"/>
  <c r="B1112" i="6"/>
  <c r="A1111" i="6"/>
  <c r="B108" i="6" l="1"/>
  <c r="A107" i="6"/>
  <c r="B1181" i="6"/>
  <c r="A1180" i="6"/>
  <c r="A1112" i="6"/>
  <c r="B1113" i="6"/>
  <c r="A1259" i="6"/>
  <c r="B1260" i="6"/>
  <c r="A1181" i="6" l="1"/>
  <c r="B1182" i="6"/>
  <c r="A108" i="6"/>
  <c r="B109" i="6"/>
  <c r="B1261" i="6"/>
  <c r="A1260" i="6"/>
  <c r="B1114" i="6"/>
  <c r="A1113" i="6"/>
  <c r="B110" i="6" l="1"/>
  <c r="A110" i="6" s="1"/>
  <c r="A109" i="6"/>
  <c r="B1183" i="6"/>
  <c r="A1182" i="6"/>
  <c r="A1114" i="6"/>
  <c r="B1115" i="6"/>
  <c r="A1261" i="6"/>
  <c r="B1262" i="6"/>
  <c r="B1184" i="6" l="1"/>
  <c r="A1183" i="6"/>
  <c r="A1262" i="6"/>
  <c r="B1263" i="6"/>
  <c r="A1115" i="6"/>
  <c r="B1116" i="6"/>
  <c r="B1185" i="6" l="1"/>
  <c r="A1184" i="6"/>
  <c r="A1116" i="6"/>
  <c r="B1117" i="6"/>
  <c r="A1263" i="6"/>
  <c r="B1264" i="6"/>
  <c r="A1185" i="6" l="1"/>
  <c r="B1186" i="6"/>
  <c r="A1117" i="6"/>
  <c r="B1118" i="6"/>
  <c r="A1264" i="6"/>
  <c r="B1265" i="6"/>
  <c r="A1186" i="6" l="1"/>
  <c r="B1187" i="6"/>
  <c r="B1266" i="6"/>
  <c r="A1265" i="6"/>
  <c r="B1119" i="6"/>
  <c r="A1118" i="6"/>
  <c r="A1119" i="6" l="1"/>
  <c r="B1120" i="6"/>
  <c r="B1188" i="6"/>
  <c r="A1187" i="6"/>
  <c r="A1266" i="6"/>
  <c r="B1267" i="6"/>
  <c r="B1268" i="6" s="1"/>
  <c r="A1268" i="6" l="1"/>
  <c r="B1269" i="6"/>
  <c r="A1188" i="6"/>
  <c r="B1189" i="6"/>
  <c r="B1121" i="6"/>
  <c r="A1120" i="6"/>
  <c r="A1267" i="6"/>
  <c r="A1121" i="6" l="1"/>
  <c r="B1122" i="6"/>
  <c r="A1189" i="6"/>
  <c r="B1190" i="6"/>
  <c r="A1269" i="6"/>
  <c r="B1270" i="6"/>
  <c r="A1122" i="6" l="1"/>
  <c r="B1123" i="6"/>
  <c r="B1271" i="6"/>
  <c r="A1270" i="6"/>
  <c r="B1191" i="6"/>
  <c r="A1190" i="6"/>
  <c r="A1191" i="6" l="1"/>
  <c r="B1192" i="6"/>
  <c r="B1272" i="6"/>
  <c r="A1271" i="6"/>
  <c r="B1124" i="6"/>
  <c r="A1123" i="6"/>
  <c r="A1192" i="6" l="1"/>
  <c r="B1193" i="6"/>
  <c r="A1124" i="6"/>
  <c r="B1125" i="6"/>
  <c r="A1272" i="6"/>
  <c r="B1273" i="6"/>
  <c r="A1125" i="6" l="1"/>
  <c r="B1126" i="6"/>
  <c r="A1193" i="6"/>
  <c r="B1194" i="6"/>
  <c r="B1274" i="6"/>
  <c r="A1273" i="6"/>
  <c r="A1274" i="6" l="1"/>
  <c r="B1275" i="6"/>
  <c r="A1194" i="6"/>
  <c r="B1195" i="6"/>
  <c r="A1126" i="6"/>
  <c r="B1127" i="6"/>
  <c r="B1196" i="6" l="1"/>
  <c r="A1195" i="6"/>
  <c r="A1127" i="6"/>
  <c r="B1128" i="6"/>
  <c r="A1275" i="6"/>
  <c r="B1276" i="6"/>
  <c r="A1276" i="6" l="1"/>
  <c r="B1277" i="6"/>
  <c r="B1129" i="6"/>
  <c r="A1128" i="6"/>
  <c r="A1196" i="6"/>
  <c r="B1197" i="6"/>
  <c r="B1130" i="6" l="1"/>
  <c r="A1129" i="6"/>
  <c r="A1277" i="6"/>
  <c r="B1278" i="6"/>
  <c r="A1197" i="6"/>
  <c r="B1198" i="6"/>
  <c r="A1130" i="6" l="1"/>
  <c r="B1131" i="6"/>
  <c r="A1198" i="6"/>
  <c r="B1199" i="6"/>
  <c r="B1279" i="6"/>
  <c r="A1278" i="6"/>
  <c r="A1279" i="6" l="1"/>
  <c r="B1280" i="6"/>
  <c r="A1199" i="6"/>
  <c r="B1200" i="6"/>
  <c r="A1131" i="6"/>
  <c r="B1132" i="6"/>
  <c r="A1200" i="6" l="1"/>
  <c r="B1201" i="6"/>
  <c r="B1281" i="6"/>
  <c r="A1280" i="6"/>
  <c r="A1132" i="6"/>
  <c r="B1133" i="6"/>
  <c r="A1133" i="6" l="1"/>
  <c r="B1134" i="6"/>
  <c r="A1281" i="6"/>
  <c r="B1282" i="6"/>
  <c r="A1201" i="6"/>
  <c r="B1202" i="6"/>
  <c r="B1203" i="6" l="1"/>
  <c r="A1202" i="6"/>
  <c r="B1283" i="6"/>
  <c r="A1282" i="6"/>
  <c r="A1134" i="6"/>
  <c r="B1135" i="6"/>
  <c r="A1283" i="6" l="1"/>
  <c r="B1284" i="6"/>
  <c r="A1203" i="6"/>
  <c r="B1204" i="6"/>
  <c r="A1204" i="6" s="1"/>
  <c r="A1135" i="6"/>
  <c r="B1136" i="6"/>
  <c r="A1136" i="6" l="1"/>
  <c r="B1137" i="6"/>
  <c r="B1285" i="6"/>
  <c r="A1284" i="6"/>
  <c r="B1286" i="6" l="1"/>
  <c r="A1285" i="6"/>
  <c r="A1137" i="6"/>
  <c r="B1138" i="6"/>
  <c r="B1139" i="6" l="1"/>
  <c r="A1138" i="6"/>
  <c r="B1287" i="6"/>
  <c r="A1286" i="6"/>
  <c r="A1287" i="6" l="1"/>
  <c r="B1288" i="6"/>
  <c r="A1139" i="6"/>
  <c r="B1140" i="6"/>
  <c r="A1140" i="6" l="1"/>
  <c r="B1141" i="6"/>
  <c r="A1288" i="6"/>
  <c r="B1289" i="6"/>
  <c r="A1289" i="6" l="1"/>
  <c r="B1290" i="6"/>
  <c r="A1141" i="6"/>
  <c r="B1142" i="6"/>
  <c r="A1142" i="6" l="1"/>
  <c r="B1143" i="6"/>
  <c r="A1290" i="6"/>
  <c r="B1291" i="6"/>
  <c r="A1291" i="6" l="1"/>
  <c r="B1292" i="6"/>
  <c r="B1144" i="6"/>
  <c r="A1143" i="6"/>
  <c r="I51" i="5" l="1"/>
  <c r="O49" i="5"/>
  <c r="J56" i="5"/>
  <c r="E55" i="5"/>
  <c r="C51" i="5"/>
  <c r="Q51" i="5" s="1"/>
  <c r="O58" i="5"/>
  <c r="M54" i="5"/>
  <c r="N54" i="5"/>
  <c r="O56" i="5"/>
  <c r="L58" i="5"/>
  <c r="E53" i="5"/>
  <c r="J50" i="5"/>
  <c r="M58" i="5"/>
  <c r="K56" i="5"/>
  <c r="A1292" i="6"/>
  <c r="M31" i="5"/>
  <c r="A1144" i="6"/>
  <c r="C16" i="5" s="1"/>
  <c r="B1145" i="6"/>
  <c r="A1145" i="6" s="1"/>
  <c r="N14" i="5" s="1"/>
  <c r="K37" i="5" l="1"/>
  <c r="L54" i="5"/>
  <c r="F55" i="5"/>
  <c r="H50" i="5"/>
  <c r="H49" i="5"/>
  <c r="N55" i="5"/>
  <c r="I55" i="5"/>
  <c r="D51" i="5"/>
  <c r="D54" i="5"/>
  <c r="D104" i="5" s="1"/>
  <c r="H53" i="5"/>
  <c r="L55" i="5"/>
  <c r="G58" i="5"/>
  <c r="O20" i="5"/>
  <c r="P54" i="5"/>
  <c r="G49" i="5"/>
  <c r="N51" i="5"/>
  <c r="H52" i="5"/>
  <c r="F51" i="5"/>
  <c r="C54" i="5"/>
  <c r="L51" i="5"/>
  <c r="N56" i="5"/>
  <c r="K57" i="5"/>
  <c r="G52" i="5"/>
  <c r="I52" i="5"/>
  <c r="D50" i="5"/>
  <c r="O53" i="5"/>
  <c r="J53" i="5"/>
  <c r="M50" i="5"/>
  <c r="M56" i="5"/>
  <c r="C58" i="5"/>
  <c r="C52" i="5"/>
  <c r="Q52" i="5" s="1"/>
  <c r="E57" i="5"/>
  <c r="F50" i="5"/>
  <c r="M49" i="5"/>
  <c r="C57" i="5"/>
  <c r="L52" i="5"/>
  <c r="J49" i="5"/>
  <c r="I53" i="5"/>
  <c r="D57" i="5"/>
  <c r="D107" i="5" s="1"/>
  <c r="E54" i="5"/>
  <c r="O52" i="5"/>
  <c r="K54" i="5"/>
  <c r="E49" i="5"/>
  <c r="C53" i="5"/>
  <c r="L49" i="5"/>
  <c r="F49" i="5"/>
  <c r="N58" i="5"/>
  <c r="N53" i="5"/>
  <c r="K49" i="5"/>
  <c r="O54" i="5"/>
  <c r="H51" i="5"/>
  <c r="M52" i="5"/>
  <c r="P57" i="5"/>
  <c r="J57" i="5"/>
  <c r="E50" i="5"/>
  <c r="I49" i="5"/>
  <c r="J55" i="5"/>
  <c r="E58" i="5"/>
  <c r="J51" i="5"/>
  <c r="O50" i="5"/>
  <c r="J52" i="5"/>
  <c r="P51" i="5"/>
  <c r="D55" i="5"/>
  <c r="D105" i="5" s="1"/>
  <c r="F56" i="5"/>
  <c r="P58" i="5"/>
  <c r="G56" i="5"/>
  <c r="O51" i="5"/>
  <c r="K53" i="5"/>
  <c r="C49" i="5"/>
  <c r="Q49" i="5" s="1"/>
  <c r="F52" i="5"/>
  <c r="I54" i="5"/>
  <c r="L50" i="5"/>
  <c r="H54" i="5"/>
  <c r="D49" i="5"/>
  <c r="G51" i="5"/>
  <c r="O55" i="5"/>
  <c r="D58" i="5"/>
  <c r="D108" i="5" s="1"/>
  <c r="N49" i="5"/>
  <c r="H55" i="5"/>
  <c r="F58" i="5"/>
  <c r="D56" i="5"/>
  <c r="D106" i="5" s="1"/>
  <c r="J54" i="5"/>
  <c r="K52" i="5"/>
  <c r="P53" i="5"/>
  <c r="L56" i="5"/>
  <c r="I57" i="5"/>
  <c r="F57" i="5"/>
  <c r="K58" i="5"/>
  <c r="J58" i="5"/>
  <c r="P52" i="5"/>
  <c r="N50" i="5"/>
  <c r="M51" i="5"/>
  <c r="G57" i="5"/>
  <c r="H58" i="5"/>
  <c r="D53" i="5"/>
  <c r="D103" i="5" s="1"/>
  <c r="E52" i="5"/>
  <c r="M55" i="5"/>
  <c r="C50" i="5"/>
  <c r="Q50" i="5" s="1"/>
  <c r="G53" i="5"/>
  <c r="D52" i="5"/>
  <c r="N52" i="5"/>
  <c r="M53" i="5"/>
  <c r="P56" i="5"/>
  <c r="K50" i="5"/>
  <c r="P50" i="5"/>
  <c r="L53" i="5"/>
  <c r="H57" i="5"/>
  <c r="C56" i="5"/>
  <c r="N57" i="5"/>
  <c r="E51" i="5"/>
  <c r="C55" i="5"/>
  <c r="E56" i="5"/>
  <c r="P49" i="5"/>
  <c r="F53" i="5"/>
  <c r="H56" i="5"/>
  <c r="G54" i="5"/>
  <c r="I50" i="5"/>
  <c r="P55" i="5"/>
  <c r="I56" i="5"/>
  <c r="G50" i="5"/>
  <c r="F54" i="5"/>
  <c r="G55" i="5"/>
  <c r="I58" i="5"/>
  <c r="O57" i="5"/>
  <c r="M57" i="5"/>
  <c r="K51" i="5"/>
  <c r="K55" i="5"/>
  <c r="L57" i="5"/>
  <c r="P37" i="5"/>
  <c r="G36" i="5"/>
  <c r="AB42" i="6"/>
  <c r="Y1" i="6"/>
  <c r="F14" i="5"/>
  <c r="AB47" i="6"/>
  <c r="M36" i="5"/>
  <c r="AB40" i="6"/>
  <c r="L17" i="5"/>
  <c r="C99" i="5"/>
  <c r="Q99" i="5" s="1"/>
  <c r="R49" i="5" s="1"/>
  <c r="AB43" i="6"/>
  <c r="K17" i="5"/>
  <c r="AB46" i="6"/>
  <c r="AB41" i="6"/>
  <c r="L44" i="5"/>
  <c r="AB44" i="6"/>
  <c r="AB45" i="6"/>
  <c r="C66" i="5"/>
  <c r="K32" i="5"/>
  <c r="F31" i="5"/>
  <c r="K35" i="5"/>
  <c r="N31" i="5"/>
  <c r="F47" i="5"/>
  <c r="G18" i="5"/>
  <c r="L28" i="5"/>
  <c r="I42" i="5"/>
  <c r="G20" i="5"/>
  <c r="K14" i="5"/>
  <c r="C44" i="5"/>
  <c r="AB39" i="6"/>
  <c r="C47" i="5"/>
  <c r="P43" i="5"/>
  <c r="E24" i="5"/>
  <c r="J27" i="5"/>
  <c r="I25" i="5"/>
  <c r="F48" i="5"/>
  <c r="O18" i="5"/>
  <c r="P24" i="5"/>
  <c r="D99" i="5"/>
  <c r="D47" i="5"/>
  <c r="D97" i="5" s="1"/>
  <c r="J19" i="5"/>
  <c r="N46" i="5"/>
  <c r="O30" i="5"/>
  <c r="G16" i="5"/>
  <c r="C21" i="5"/>
  <c r="G42" i="5"/>
  <c r="K30" i="5"/>
  <c r="L25" i="5"/>
  <c r="K44" i="5"/>
  <c r="J16" i="5"/>
  <c r="H18" i="5"/>
  <c r="G26" i="5"/>
  <c r="P38" i="5"/>
  <c r="E15" i="5"/>
  <c r="J43" i="5"/>
  <c r="N44" i="5"/>
  <c r="L27" i="5"/>
  <c r="M33" i="5"/>
  <c r="AB23" i="6"/>
  <c r="H41" i="5"/>
  <c r="F24" i="5"/>
  <c r="L24" i="5"/>
  <c r="L31" i="5"/>
  <c r="E44" i="5"/>
  <c r="H22" i="5"/>
  <c r="H42" i="5"/>
  <c r="M22" i="5"/>
  <c r="H23" i="5"/>
  <c r="C28" i="5"/>
  <c r="AB4" i="6"/>
  <c r="F32" i="5"/>
  <c r="N24" i="5"/>
  <c r="M26" i="5"/>
  <c r="H25" i="5"/>
  <c r="D27" i="5"/>
  <c r="D77" i="5" s="1"/>
  <c r="F35" i="5"/>
  <c r="O16" i="5"/>
  <c r="O14" i="5"/>
  <c r="D19" i="5"/>
  <c r="D69" i="5" s="1"/>
  <c r="O26" i="5"/>
  <c r="F38" i="5"/>
  <c r="AB29" i="6"/>
  <c r="M37" i="5"/>
  <c r="J37" i="5"/>
  <c r="J17" i="5"/>
  <c r="H26" i="5"/>
  <c r="F22" i="5"/>
  <c r="P26" i="5"/>
  <c r="J28" i="5"/>
  <c r="I14" i="5"/>
  <c r="L14" i="5"/>
  <c r="D40" i="5"/>
  <c r="D90" i="5" s="1"/>
  <c r="J46" i="5"/>
  <c r="L30" i="5"/>
  <c r="J29" i="5"/>
  <c r="P28" i="5"/>
  <c r="AB35" i="6"/>
  <c r="E29" i="5"/>
  <c r="I17" i="5"/>
  <c r="M29" i="5"/>
  <c r="D43" i="5"/>
  <c r="D93" i="5" s="1"/>
  <c r="H20" i="5"/>
  <c r="E34" i="5"/>
  <c r="L18" i="5"/>
  <c r="AB18" i="6"/>
  <c r="I21" i="5"/>
  <c r="K15" i="5"/>
  <c r="K34" i="5"/>
  <c r="E32" i="5"/>
  <c r="F40" i="5"/>
  <c r="I33" i="5"/>
  <c r="M20" i="5"/>
  <c r="E39" i="5"/>
  <c r="C20" i="5"/>
  <c r="N48" i="5"/>
  <c r="G32" i="5"/>
  <c r="F37" i="5"/>
  <c r="J44" i="5"/>
  <c r="N30" i="5"/>
  <c r="O37" i="5"/>
  <c r="D34" i="5"/>
  <c r="D84" i="5" s="1"/>
  <c r="I32" i="5"/>
  <c r="H33" i="5"/>
  <c r="D22" i="5"/>
  <c r="D72" i="5" s="1"/>
  <c r="AB5" i="6"/>
  <c r="C37" i="5"/>
  <c r="L39" i="5"/>
  <c r="N39" i="5"/>
  <c r="P14" i="5"/>
  <c r="H31" i="5"/>
  <c r="K27" i="5"/>
  <c r="J15" i="5"/>
  <c r="L37" i="5"/>
  <c r="K24" i="5"/>
  <c r="C36" i="5"/>
  <c r="O42" i="5"/>
  <c r="P30" i="5"/>
  <c r="E28" i="5"/>
  <c r="N33" i="5"/>
  <c r="N25" i="5"/>
  <c r="O39" i="5"/>
  <c r="E31" i="5"/>
  <c r="K29" i="5"/>
  <c r="AB22" i="6"/>
  <c r="K40" i="5"/>
  <c r="K48" i="5"/>
  <c r="F30" i="5"/>
  <c r="N41" i="5"/>
  <c r="AB27" i="6"/>
  <c r="E46" i="5"/>
  <c r="J22" i="5"/>
  <c r="AB26" i="6"/>
  <c r="M40" i="5"/>
  <c r="M14" i="5"/>
  <c r="I34" i="5"/>
  <c r="I48" i="5"/>
  <c r="D16" i="5"/>
  <c r="D66" i="5" s="1"/>
  <c r="K46" i="5"/>
  <c r="E36" i="5"/>
  <c r="O23" i="5"/>
  <c r="E21" i="5"/>
  <c r="F26" i="5"/>
  <c r="P40" i="5"/>
  <c r="E14" i="5"/>
  <c r="K42" i="5"/>
  <c r="H38" i="5"/>
  <c r="M46" i="5"/>
  <c r="E48" i="5"/>
  <c r="G39" i="5"/>
  <c r="M24" i="5"/>
  <c r="O46" i="5"/>
  <c r="F34" i="5"/>
  <c r="C38" i="5"/>
  <c r="E35" i="5"/>
  <c r="G46" i="5"/>
  <c r="I26" i="5"/>
  <c r="F33" i="5"/>
  <c r="F42" i="5"/>
  <c r="O47" i="5"/>
  <c r="C15" i="5"/>
  <c r="D20" i="5"/>
  <c r="D70" i="5" s="1"/>
  <c r="O41" i="5"/>
  <c r="O17" i="5"/>
  <c r="F44" i="5"/>
  <c r="P17" i="5"/>
  <c r="H28" i="5"/>
  <c r="H19" i="5"/>
  <c r="L43" i="5"/>
  <c r="AB6" i="6"/>
  <c r="P21" i="5"/>
  <c r="J34" i="5"/>
  <c r="P25" i="5"/>
  <c r="D36" i="5"/>
  <c r="D86" i="5" s="1"/>
  <c r="J47" i="5"/>
  <c r="G44" i="5"/>
  <c r="K22" i="5"/>
  <c r="N36" i="5"/>
  <c r="M38" i="5"/>
  <c r="H32" i="5"/>
  <c r="E43" i="5"/>
  <c r="D28" i="5"/>
  <c r="D78" i="5" s="1"/>
  <c r="C23" i="5"/>
  <c r="G29" i="5"/>
  <c r="E23" i="5"/>
  <c r="I35" i="5"/>
  <c r="L16" i="5"/>
  <c r="AB3" i="6"/>
  <c r="N20" i="5"/>
  <c r="G21" i="5"/>
  <c r="C43" i="5"/>
  <c r="H15" i="5"/>
  <c r="D41" i="5"/>
  <c r="D91" i="5" s="1"/>
  <c r="L21" i="5"/>
  <c r="K47" i="5"/>
  <c r="M41" i="5"/>
  <c r="J38" i="5"/>
  <c r="G47" i="5"/>
  <c r="M19" i="5"/>
  <c r="AB36" i="6"/>
  <c r="L34" i="5"/>
  <c r="I36" i="5"/>
  <c r="C32" i="5"/>
  <c r="K23" i="5"/>
  <c r="H36" i="5"/>
  <c r="I45" i="5"/>
  <c r="F43" i="5"/>
  <c r="M39" i="5"/>
  <c r="J20" i="5"/>
  <c r="M21" i="5"/>
  <c r="H14" i="5"/>
  <c r="D102" i="5"/>
  <c r="G28" i="5"/>
  <c r="O31" i="5"/>
  <c r="J32" i="5"/>
  <c r="G22" i="5"/>
  <c r="F36" i="5"/>
  <c r="F39" i="5"/>
  <c r="C34" i="5"/>
  <c r="D24" i="5"/>
  <c r="D74" i="5" s="1"/>
  <c r="L29" i="5"/>
  <c r="I43" i="5"/>
  <c r="C25" i="5"/>
  <c r="J25" i="5"/>
  <c r="O22" i="5"/>
  <c r="L45" i="5"/>
  <c r="L22" i="5"/>
  <c r="H29" i="5"/>
  <c r="I40" i="5"/>
  <c r="H21" i="5"/>
  <c r="G27" i="5"/>
  <c r="AB12" i="6"/>
  <c r="M44" i="5"/>
  <c r="I15" i="5"/>
  <c r="N40" i="5"/>
  <c r="P20" i="5"/>
  <c r="C39" i="5"/>
  <c r="C35" i="5"/>
  <c r="K31" i="5"/>
  <c r="F28" i="5"/>
  <c r="N43" i="5"/>
  <c r="G41" i="5"/>
  <c r="E18" i="5"/>
  <c r="O43" i="5"/>
  <c r="C27" i="5"/>
  <c r="AB17" i="6"/>
  <c r="P16" i="5"/>
  <c r="P36" i="5"/>
  <c r="P23" i="5"/>
  <c r="I24" i="5"/>
  <c r="C22" i="5"/>
  <c r="C18" i="5"/>
  <c r="H17" i="5"/>
  <c r="E41" i="5"/>
  <c r="F18" i="5"/>
  <c r="G23" i="5"/>
  <c r="H27" i="5"/>
  <c r="K43" i="5"/>
  <c r="I31" i="5"/>
  <c r="G24" i="5"/>
  <c r="I46" i="5"/>
  <c r="I22" i="5"/>
  <c r="H40" i="5"/>
  <c r="I16" i="5"/>
  <c r="K21" i="5"/>
  <c r="AB15" i="6"/>
  <c r="H35" i="5"/>
  <c r="F19" i="5"/>
  <c r="I27" i="5"/>
  <c r="M47" i="5"/>
  <c r="P47" i="5"/>
  <c r="D26" i="5"/>
  <c r="D76" i="5" s="1"/>
  <c r="M34" i="5"/>
  <c r="C29" i="5"/>
  <c r="O38" i="5"/>
  <c r="H43" i="5"/>
  <c r="J48" i="5"/>
  <c r="H24" i="5"/>
  <c r="F23" i="5"/>
  <c r="G33" i="5"/>
  <c r="P48" i="5"/>
  <c r="E45" i="5"/>
  <c r="N42" i="5"/>
  <c r="H34" i="5"/>
  <c r="L40" i="5"/>
  <c r="F46" i="5"/>
  <c r="D15" i="5"/>
  <c r="D65" i="5" s="1"/>
  <c r="K16" i="5"/>
  <c r="Q16" i="5" s="1"/>
  <c r="K33" i="5"/>
  <c r="P45" i="5"/>
  <c r="P22" i="5"/>
  <c r="M45" i="5"/>
  <c r="I38" i="5"/>
  <c r="K19" i="5"/>
  <c r="C24" i="5"/>
  <c r="O45" i="5"/>
  <c r="N26" i="5"/>
  <c r="AB38" i="6"/>
  <c r="D46" i="5"/>
  <c r="D96" i="5" s="1"/>
  <c r="N35" i="5"/>
  <c r="C41" i="5"/>
  <c r="N34" i="5"/>
  <c r="AB14" i="6"/>
  <c r="K28" i="5"/>
  <c r="E42" i="5"/>
  <c r="I37" i="5"/>
  <c r="AB31" i="6"/>
  <c r="G40" i="5"/>
  <c r="L38" i="5"/>
  <c r="H16" i="5"/>
  <c r="O36" i="5"/>
  <c r="K25" i="5"/>
  <c r="J24" i="5"/>
  <c r="M28" i="5"/>
  <c r="I30" i="5"/>
  <c r="N16" i="5"/>
  <c r="D29" i="5"/>
  <c r="D79" i="5" s="1"/>
  <c r="N18" i="5"/>
  <c r="C19" i="5"/>
  <c r="D33" i="5"/>
  <c r="D83" i="5" s="1"/>
  <c r="D14" i="5"/>
  <c r="D64" i="5" s="1"/>
  <c r="O44" i="5"/>
  <c r="O25" i="5"/>
  <c r="E33" i="5"/>
  <c r="J35" i="5"/>
  <c r="I20" i="5"/>
  <c r="K38" i="5"/>
  <c r="K41" i="5"/>
  <c r="I29" i="5"/>
  <c r="O40" i="5"/>
  <c r="M43" i="5"/>
  <c r="G30" i="5"/>
  <c r="P18" i="5"/>
  <c r="G15" i="5"/>
  <c r="N29" i="5"/>
  <c r="G45" i="5"/>
  <c r="J14" i="5"/>
  <c r="N28" i="5"/>
  <c r="O27" i="5"/>
  <c r="L46" i="5"/>
  <c r="AB33" i="6"/>
  <c r="J36" i="5"/>
  <c r="I39" i="5"/>
  <c r="P29" i="5"/>
  <c r="P39" i="5"/>
  <c r="E40" i="5"/>
  <c r="N37" i="5"/>
  <c r="C48" i="5"/>
  <c r="P19" i="5"/>
  <c r="D17" i="5"/>
  <c r="D67" i="5" s="1"/>
  <c r="N17" i="5"/>
  <c r="G14" i="5"/>
  <c r="D30" i="5"/>
  <c r="D80" i="5" s="1"/>
  <c r="L15" i="5"/>
  <c r="C45" i="5"/>
  <c r="H30" i="5"/>
  <c r="J26" i="5"/>
  <c r="G34" i="5"/>
  <c r="D42" i="5"/>
  <c r="D92" i="5" s="1"/>
  <c r="G35" i="5"/>
  <c r="G43" i="5"/>
  <c r="L19" i="5"/>
  <c r="AB13" i="6"/>
  <c r="N27" i="5"/>
  <c r="E30" i="5"/>
  <c r="I23" i="5"/>
  <c r="AB37" i="6"/>
  <c r="L20" i="5"/>
  <c r="P34" i="5"/>
  <c r="H48" i="5"/>
  <c r="D37" i="5"/>
  <c r="D87" i="5" s="1"/>
  <c r="J18" i="5"/>
  <c r="AB11" i="6"/>
  <c r="N47" i="5"/>
  <c r="P42" i="5"/>
  <c r="E16" i="5"/>
  <c r="D39" i="5"/>
  <c r="D89" i="5" s="1"/>
  <c r="J42" i="5"/>
  <c r="D101" i="5"/>
  <c r="J41" i="5"/>
  <c r="D100" i="5"/>
  <c r="AB19" i="6"/>
  <c r="N22" i="5"/>
  <c r="L41" i="5"/>
  <c r="P35" i="5"/>
  <c r="I18" i="5"/>
  <c r="O28" i="5"/>
  <c r="O34" i="5"/>
  <c r="F25" i="5"/>
  <c r="M32" i="5"/>
  <c r="D32" i="5"/>
  <c r="D82" i="5" s="1"/>
  <c r="AB34" i="6"/>
  <c r="O19" i="5"/>
  <c r="F45" i="5"/>
  <c r="M27" i="5"/>
  <c r="L33" i="5"/>
  <c r="J40" i="5"/>
  <c r="M18" i="5"/>
  <c r="O48" i="5"/>
  <c r="E20" i="5"/>
  <c r="E47" i="5"/>
  <c r="E37" i="5"/>
  <c r="F15" i="5"/>
  <c r="AB16" i="6"/>
  <c r="O15" i="5"/>
  <c r="L32" i="5"/>
  <c r="F17" i="5"/>
  <c r="I41" i="5"/>
  <c r="M48" i="5"/>
  <c r="L42" i="5"/>
  <c r="N15" i="5"/>
  <c r="J39" i="5"/>
  <c r="AB25" i="6"/>
  <c r="C26" i="5"/>
  <c r="D21" i="5"/>
  <c r="D71" i="5" s="1"/>
  <c r="H47" i="5"/>
  <c r="P32" i="5"/>
  <c r="G48" i="5"/>
  <c r="J21" i="5"/>
  <c r="D25" i="5"/>
  <c r="D75" i="5" s="1"/>
  <c r="AB21" i="6"/>
  <c r="G25" i="5"/>
  <c r="C30" i="5"/>
  <c r="F27" i="5"/>
  <c r="M42" i="5"/>
  <c r="AB8" i="6"/>
  <c r="P46" i="5"/>
  <c r="C33" i="5"/>
  <c r="E22" i="5"/>
  <c r="I47" i="5"/>
  <c r="P33" i="5"/>
  <c r="H44" i="5"/>
  <c r="D45" i="5"/>
  <c r="D95" i="5" s="1"/>
  <c r="H39" i="5"/>
  <c r="K18" i="5"/>
  <c r="L23" i="5"/>
  <c r="P15" i="5"/>
  <c r="E38" i="5"/>
  <c r="E25" i="5"/>
  <c r="O21" i="5"/>
  <c r="N45" i="5"/>
  <c r="G17" i="5"/>
  <c r="K45" i="5"/>
  <c r="E26" i="5"/>
  <c r="K20" i="5"/>
  <c r="D44" i="5"/>
  <c r="D94" i="5" s="1"/>
  <c r="J31" i="5"/>
  <c r="O35" i="5"/>
  <c r="L47" i="5"/>
  <c r="F20" i="5"/>
  <c r="K36" i="5"/>
  <c r="F16" i="5"/>
  <c r="H46" i="5"/>
  <c r="C42" i="5"/>
  <c r="J30" i="5"/>
  <c r="D23" i="5"/>
  <c r="D73" i="5" s="1"/>
  <c r="P27" i="5"/>
  <c r="J23" i="5"/>
  <c r="F41" i="5"/>
  <c r="AB7" i="6"/>
  <c r="C14" i="5"/>
  <c r="E17" i="5"/>
  <c r="M16" i="5"/>
  <c r="M35" i="5"/>
  <c r="M30" i="5"/>
  <c r="L35" i="5"/>
  <c r="C46" i="5"/>
  <c r="D48" i="5"/>
  <c r="D98" i="5" s="1"/>
  <c r="O29" i="5"/>
  <c r="P41" i="5"/>
  <c r="E27" i="5"/>
  <c r="I19" i="5"/>
  <c r="H45" i="5"/>
  <c r="M15" i="5"/>
  <c r="I28" i="5"/>
  <c r="M23" i="5"/>
  <c r="O33" i="5"/>
  <c r="F21" i="5"/>
  <c r="L48" i="5"/>
  <c r="AB24" i="6"/>
  <c r="C17" i="5"/>
  <c r="N21" i="5"/>
  <c r="O24" i="5"/>
  <c r="E19" i="5"/>
  <c r="AB9" i="6"/>
  <c r="O32" i="5"/>
  <c r="G38" i="5"/>
  <c r="G37" i="5"/>
  <c r="P44" i="5"/>
  <c r="J45" i="5"/>
  <c r="C40" i="5"/>
  <c r="D31" i="5"/>
  <c r="D81" i="5" s="1"/>
  <c r="L26" i="5"/>
  <c r="AB10" i="6"/>
  <c r="C31" i="5"/>
  <c r="N38" i="5"/>
  <c r="I44" i="5"/>
  <c r="J33" i="5"/>
  <c r="L36" i="5"/>
  <c r="G19" i="5"/>
  <c r="AB28" i="6"/>
  <c r="H37" i="5"/>
  <c r="AB30" i="6"/>
  <c r="D38" i="5"/>
  <c r="D88" i="5" s="1"/>
  <c r="AB20" i="6"/>
  <c r="N32" i="5"/>
  <c r="K39" i="5"/>
  <c r="AB32" i="6"/>
  <c r="N19" i="5"/>
  <c r="M17" i="5"/>
  <c r="F29" i="5"/>
  <c r="K26" i="5"/>
  <c r="D35" i="5"/>
  <c r="D85" i="5" s="1"/>
  <c r="D18" i="5"/>
  <c r="D68" i="5" s="1"/>
  <c r="G31" i="5"/>
  <c r="N23" i="5"/>
  <c r="M25" i="5"/>
  <c r="P31" i="5"/>
  <c r="Q56" i="5" l="1"/>
  <c r="C106" i="5"/>
  <c r="Q106" i="5" s="1"/>
  <c r="C107" i="5"/>
  <c r="Q107" i="5" s="1"/>
  <c r="Q57" i="5"/>
  <c r="Q53" i="5"/>
  <c r="R53" i="5" s="1"/>
  <c r="C103" i="5"/>
  <c r="Q103" i="5" s="1"/>
  <c r="C104" i="5"/>
  <c r="Q104" i="5" s="1"/>
  <c r="Q54" i="5"/>
  <c r="R54" i="5" s="1"/>
  <c r="Q58" i="5"/>
  <c r="R58" i="5" s="1"/>
  <c r="C108" i="5"/>
  <c r="Q108" i="5" s="1"/>
  <c r="C105" i="5"/>
  <c r="Q105" i="5" s="1"/>
  <c r="Q55" i="5"/>
  <c r="Q66" i="5"/>
  <c r="R16" i="5" s="1"/>
  <c r="M59" i="5"/>
  <c r="L59" i="5"/>
  <c r="I59" i="5"/>
  <c r="F59" i="5"/>
  <c r="K59" i="5"/>
  <c r="N59" i="5"/>
  <c r="Q31" i="5"/>
  <c r="C81" i="5"/>
  <c r="Q81" i="5" s="1"/>
  <c r="C92" i="5"/>
  <c r="Q92" i="5" s="1"/>
  <c r="Q42" i="5"/>
  <c r="J59" i="5"/>
  <c r="Q39" i="5"/>
  <c r="C89" i="5"/>
  <c r="Q89" i="5" s="1"/>
  <c r="Q25" i="5"/>
  <c r="C75" i="5"/>
  <c r="Q75" i="5" s="1"/>
  <c r="Q34" i="5"/>
  <c r="C84" i="5"/>
  <c r="Q84" i="5" s="1"/>
  <c r="Q23" i="5"/>
  <c r="C73" i="5"/>
  <c r="Q73" i="5" s="1"/>
  <c r="C97" i="5"/>
  <c r="Q97" i="5" s="1"/>
  <c r="Q47" i="5"/>
  <c r="C96" i="5"/>
  <c r="Q96" i="5" s="1"/>
  <c r="Q46" i="5"/>
  <c r="D22" i="4"/>
  <c r="I20" i="4"/>
  <c r="J20" i="4" s="1"/>
  <c r="D20" i="4"/>
  <c r="I21" i="4"/>
  <c r="J21" i="4" s="1"/>
  <c r="D21" i="4"/>
  <c r="D19" i="4"/>
  <c r="I19" i="4"/>
  <c r="Q24" i="5"/>
  <c r="C74" i="5"/>
  <c r="Q74" i="5" s="1"/>
  <c r="C82" i="5"/>
  <c r="Q82" i="5" s="1"/>
  <c r="Q32" i="5"/>
  <c r="Q37" i="5"/>
  <c r="C87" i="5"/>
  <c r="Q87" i="5" s="1"/>
  <c r="Q21" i="5"/>
  <c r="C71" i="5"/>
  <c r="Q71" i="5" s="1"/>
  <c r="Q33" i="5"/>
  <c r="C83" i="5"/>
  <c r="Q83" i="5" s="1"/>
  <c r="Q26" i="5"/>
  <c r="C76" i="5"/>
  <c r="Q76" i="5" s="1"/>
  <c r="Q29" i="5"/>
  <c r="C79" i="5"/>
  <c r="Q79" i="5" s="1"/>
  <c r="C67" i="5"/>
  <c r="Q67" i="5" s="1"/>
  <c r="Q17" i="5"/>
  <c r="C64" i="5"/>
  <c r="Q64" i="5" s="1"/>
  <c r="Q14" i="5"/>
  <c r="C80" i="5"/>
  <c r="Q80" i="5" s="1"/>
  <c r="Q30" i="5"/>
  <c r="C100" i="5"/>
  <c r="Q100" i="5" s="1"/>
  <c r="R50" i="5" s="1"/>
  <c r="G59" i="5"/>
  <c r="C69" i="5"/>
  <c r="Q69" i="5" s="1"/>
  <c r="Q19" i="5"/>
  <c r="Q18" i="5"/>
  <c r="C68" i="5"/>
  <c r="Q68" i="5" s="1"/>
  <c r="Q43" i="5"/>
  <c r="C93" i="5"/>
  <c r="Q93" i="5" s="1"/>
  <c r="C65" i="5"/>
  <c r="Q65" i="5" s="1"/>
  <c r="Q15" i="5"/>
  <c r="C70" i="5"/>
  <c r="Q70" i="5" s="1"/>
  <c r="Q20" i="5"/>
  <c r="Q44" i="5"/>
  <c r="C94" i="5"/>
  <c r="Q94" i="5" s="1"/>
  <c r="C102" i="5"/>
  <c r="Q102" i="5" s="1"/>
  <c r="R52" i="5" s="1"/>
  <c r="P59" i="5"/>
  <c r="Q48" i="5"/>
  <c r="C98" i="5"/>
  <c r="Q98" i="5" s="1"/>
  <c r="C72" i="5"/>
  <c r="Q72" i="5" s="1"/>
  <c r="Q22" i="5"/>
  <c r="C77" i="5"/>
  <c r="Q77" i="5" s="1"/>
  <c r="Q27" i="5"/>
  <c r="C101" i="5"/>
  <c r="Q101" i="5" s="1"/>
  <c r="R51" i="5" s="1"/>
  <c r="H59" i="5"/>
  <c r="E59" i="5"/>
  <c r="Q36" i="5"/>
  <c r="C86" i="5"/>
  <c r="Q86" i="5" s="1"/>
  <c r="C78" i="5"/>
  <c r="Q78" i="5" s="1"/>
  <c r="Q28" i="5"/>
  <c r="Q40" i="5"/>
  <c r="C90" i="5"/>
  <c r="Q90" i="5" s="1"/>
  <c r="C95" i="5"/>
  <c r="Q95" i="5" s="1"/>
  <c r="Q45" i="5"/>
  <c r="Q41" i="5"/>
  <c r="C91" i="5"/>
  <c r="Q91" i="5" s="1"/>
  <c r="Q35" i="5"/>
  <c r="C85" i="5"/>
  <c r="Q85" i="5" s="1"/>
  <c r="Q38" i="5"/>
  <c r="C88" i="5"/>
  <c r="Q88" i="5" s="1"/>
  <c r="O59" i="5"/>
  <c r="R55" i="5" l="1"/>
  <c r="R57" i="5"/>
  <c r="R56" i="5"/>
  <c r="R22" i="5"/>
  <c r="R26" i="5"/>
  <c r="R37" i="5"/>
  <c r="R38" i="5"/>
  <c r="R45" i="5"/>
  <c r="R36" i="5"/>
  <c r="R27" i="5"/>
  <c r="R30" i="5"/>
  <c r="R41" i="5"/>
  <c r="R46" i="5"/>
  <c r="R23" i="5"/>
  <c r="R15" i="5"/>
  <c r="R18" i="5"/>
  <c r="R47" i="5"/>
  <c r="R25" i="5"/>
  <c r="R28" i="5"/>
  <c r="R48" i="5"/>
  <c r="R17" i="5"/>
  <c r="R33" i="5"/>
  <c r="R32" i="5"/>
  <c r="L21" i="4"/>
  <c r="E21" i="4"/>
  <c r="E20" i="4"/>
  <c r="L20" i="4"/>
  <c r="R44" i="5"/>
  <c r="R43" i="5"/>
  <c r="R19" i="5"/>
  <c r="R29" i="5"/>
  <c r="R21" i="5"/>
  <c r="R24" i="5"/>
  <c r="R39" i="5"/>
  <c r="R42" i="5"/>
  <c r="Q59" i="5"/>
  <c r="R14" i="5"/>
  <c r="I22" i="4"/>
  <c r="J19" i="4"/>
  <c r="E22" i="4"/>
  <c r="L22" i="4"/>
  <c r="R35" i="5"/>
  <c r="R40" i="5"/>
  <c r="R20" i="5"/>
  <c r="Q109" i="5"/>
  <c r="E19" i="4"/>
  <c r="L19" i="4"/>
  <c r="R34" i="5"/>
  <c r="R31" i="5"/>
  <c r="R7" i="5" l="1"/>
  <c r="E22" i="1" s="1"/>
  <c r="J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rhansen</author>
    <author>Fernando</author>
  </authors>
  <commentList>
    <comment ref="C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Selecionar o número do programa.</t>
        </r>
      </text>
    </comment>
    <comment ref="E5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Preencher a Unidade na Universidade o PRH está ligado</t>
        </r>
      </text>
    </comment>
    <comment ref="E7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Preencher o Departamento da Unidade ao qual o PRH está ligado.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Vieira Da Cunha</author>
    <author>Navajas</author>
  </authors>
  <commentList>
    <comment ref="J2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Se a célula estiver vermelha é porque houve alguma inconsistência entre esta aba e a de Pagamento de Bolsas.
Caso ocorra, favor entrar em contato com fcunha@finep.gov.br</t>
        </r>
      </text>
    </comment>
    <comment ref="G38" authorId="1" shapeId="0" xr:uid="{00000000-0006-0000-0300-000002000000}">
      <text>
        <r>
          <rPr>
            <b/>
            <sz val="9"/>
            <color rgb="FF000000"/>
            <rFont val="Segoe UI"/>
            <family val="2"/>
          </rPr>
          <t>Caso a Fundação não tenha recolhido despesas operacionais e administrativas, preencher 0.</t>
        </r>
        <r>
          <rPr>
            <b/>
            <sz val="9"/>
            <color rgb="FF000000"/>
            <rFont val="Segoe UI"/>
            <family val="2"/>
          </rPr>
          <t xml:space="preserve">
Caso o valor recolhido seja diferente do repassado, deve ser apresentada justificativa nas "Observações".</t>
        </r>
      </text>
    </comment>
    <comment ref="J38" authorId="1" shapeId="0" xr:uid="{00000000-0006-0000-0300-000003000000}">
      <text>
        <r>
          <rPr>
            <b/>
            <sz val="9"/>
            <color rgb="FF000000"/>
            <rFont val="Segoe UI"/>
            <family val="2"/>
          </rPr>
          <t>Caso haja mais de uma data, preencher apenas a primeira e indicar nas "Observações"</t>
        </r>
      </text>
    </comment>
    <comment ref="D50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Preencher o valor do rendimento auferido mês a mês</t>
        </r>
      </text>
    </comment>
    <comment ref="J50" authorId="0" shapeId="0" xr:uid="{00000000-0006-0000-0300-000005000000}">
      <text>
        <r>
          <rPr>
            <b/>
            <sz val="9"/>
            <color indexed="81"/>
            <rFont val="Segoe UI"/>
            <family val="2"/>
          </rPr>
          <t>Preencher valor total disponível de rendimentos de aplicação financeira no último dia da PCP</t>
        </r>
      </text>
    </comment>
    <comment ref="D51" authorId="0" shapeId="0" xr:uid="{00000000-0006-0000-0300-000006000000}">
      <text>
        <r>
          <rPr>
            <b/>
            <sz val="9"/>
            <color indexed="81"/>
            <rFont val="Segoe UI"/>
            <family val="2"/>
          </rPr>
          <t>Gasto realizado ORIUNDO DE RENDIMENTOS mês a mês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Vieira Da Cunha</author>
  </authors>
  <commentList>
    <comment ref="Q109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Caso a soma esteja em vermelho, possivelmente foi preenchido pagamento para um bolsista em mês que ele não consta na folha de pagamentos.
Favor verificar.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</author>
    <author>rhansen</author>
  </authors>
  <commentList>
    <comment ref="F11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Indicar o mês presente na Nota Fiscal</t>
        </r>
      </text>
    </comment>
    <comment ref="G11" authorId="0" shapeId="0" xr:uid="{00000000-0006-0000-0600-000002000000}">
      <text>
        <r>
          <rPr>
            <b/>
            <sz val="9"/>
            <color rgb="FF000000"/>
            <rFont val="Tahoma"/>
            <family val="2"/>
          </rPr>
          <t>É a "classificação" do gasto. Deve ser indicada em qual categoria o recurso foi aplicado, utilizando as opções disponíveis</t>
        </r>
      </text>
    </comment>
    <comment ref="H11" authorId="0" shapeId="0" xr:uid="{00000000-0006-0000-0600-000003000000}">
      <text>
        <r>
          <rPr>
            <b/>
            <sz val="9"/>
            <color rgb="FF000000"/>
            <rFont val="Tahoma"/>
            <family val="2"/>
          </rPr>
          <t>Informar o número da Nota Fiscal</t>
        </r>
      </text>
    </comment>
    <comment ref="I11" authorId="0" shapeId="0" xr:uid="{00000000-0006-0000-0600-000004000000}">
      <text>
        <r>
          <rPr>
            <b/>
            <sz val="9"/>
            <color rgb="FF000000"/>
            <rFont val="Tahoma"/>
            <family val="2"/>
          </rPr>
          <t>Informar o valor da Nota Fiscal em reais</t>
        </r>
      </text>
    </comment>
    <comment ref="J11" authorId="0" shapeId="0" xr:uid="{00000000-0006-0000-0600-000005000000}">
      <text>
        <r>
          <rPr>
            <b/>
            <sz val="9"/>
            <color rgb="FF000000"/>
            <rFont val="Tahoma"/>
            <family val="2"/>
          </rPr>
          <t>Informar a data da Nota Fiscal</t>
        </r>
      </text>
    </comment>
    <comment ref="K11" authorId="0" shapeId="0" xr:uid="{00000000-0006-0000-0600-000006000000}">
      <text>
        <r>
          <rPr>
            <b/>
            <sz val="9"/>
            <color rgb="FF000000"/>
            <rFont val="Tahoma"/>
            <family val="2"/>
          </rPr>
          <t>Indicar o Nome Empresarial do fornecedor do bem/serviço (pessoa física ou jurídica)</t>
        </r>
      </text>
    </comment>
    <comment ref="L11" authorId="0" shapeId="0" xr:uid="{00000000-0006-0000-0600-000007000000}">
      <text>
        <r>
          <rPr>
            <b/>
            <sz val="9"/>
            <color rgb="FF000000"/>
            <rFont val="Tahoma"/>
            <family val="2"/>
          </rPr>
          <t>Indicar o CNPJ ou CPF do fornecedor do bem/serviço (somente números)</t>
        </r>
      </text>
    </comment>
    <comment ref="M11" authorId="0" shapeId="0" xr:uid="{00000000-0006-0000-0600-000008000000}">
      <text>
        <r>
          <rPr>
            <b/>
            <sz val="9"/>
            <color rgb="FF000000"/>
            <rFont val="Tahoma"/>
            <family val="2"/>
          </rPr>
          <t>Indicar o tipo de aquisição</t>
        </r>
      </text>
    </comment>
    <comment ref="N11" authorId="0" shapeId="0" xr:uid="{00000000-0006-0000-0600-000009000000}">
      <text>
        <r>
          <rPr>
            <b/>
            <sz val="9"/>
            <color rgb="FF000000"/>
            <rFont val="Tahoma"/>
            <family val="2"/>
          </rPr>
          <t>Indicar o número do parecer jurídico confeccionado para a aquisição descrita, caso aplicável.</t>
        </r>
        <r>
          <rPr>
            <b/>
            <sz val="9"/>
            <color rgb="FF000000"/>
            <rFont val="Tahoma"/>
            <family val="2"/>
          </rPr>
          <t xml:space="preserve">
Caso contrário, preencher "N/A".</t>
        </r>
      </text>
    </comment>
    <comment ref="O11" authorId="0" shapeId="0" xr:uid="{00000000-0006-0000-0600-00000A000000}">
      <text>
        <r>
          <rPr>
            <b/>
            <sz val="9"/>
            <color rgb="FF000000"/>
            <rFont val="Tahoma"/>
            <family val="2"/>
          </rPr>
          <t>Informações que descrevam a finalidade da aplicação do recurso.</t>
        </r>
        <r>
          <rPr>
            <b/>
            <sz val="9"/>
            <color rgb="FF000000"/>
            <rFont val="Tahoma"/>
            <family val="2"/>
          </rPr>
          <t xml:space="preserve">
Por exemplo, "</t>
        </r>
        <r>
          <rPr>
            <b/>
            <i/>
            <sz val="9"/>
            <color rgb="FF000000"/>
            <rFont val="Tahoma"/>
            <family val="2"/>
          </rPr>
          <t>aquisição de passagem para congresso..</t>
        </r>
        <r>
          <rPr>
            <b/>
            <sz val="9"/>
            <color rgb="FF000000"/>
            <rFont val="Tahoma"/>
            <family val="2"/>
          </rPr>
          <t>." ou "</t>
        </r>
        <r>
          <rPr>
            <b/>
            <i/>
            <sz val="9"/>
            <color rgb="FF000000"/>
            <rFont val="Tahoma"/>
            <family val="2"/>
          </rPr>
          <t>aquisição de reagente para utilização em laboratório...</t>
        </r>
        <r>
          <rPr>
            <b/>
            <sz val="9"/>
            <color rgb="FF000000"/>
            <rFont val="Tahoma"/>
            <family val="2"/>
          </rPr>
          <t>". Quando se tratar de diversos itens na mesma N.F., a informação deverá ser pertinente a todos os itens (Ex. "</t>
        </r>
        <r>
          <rPr>
            <b/>
            <i/>
            <sz val="9"/>
            <color rgb="FF000000"/>
            <rFont val="Tahoma"/>
            <family val="2"/>
          </rPr>
          <t>Aquisição dos reagentes X, Y e Z para desenvolvimento do trabalho...</t>
        </r>
        <r>
          <rPr>
            <b/>
            <sz val="9"/>
            <color rgb="FF000000"/>
            <rFont val="Tahoma"/>
            <family val="2"/>
          </rPr>
          <t>").</t>
        </r>
      </text>
    </comment>
    <comment ref="P11" authorId="0" shapeId="0" xr:uid="{00000000-0006-0000-0600-00000B000000}">
      <text>
        <r>
          <rPr>
            <b/>
            <sz val="9"/>
            <color rgb="FF000000"/>
            <rFont val="Tahoma"/>
            <family val="2"/>
          </rPr>
          <t>Deverá utilizado nas despesas enquadradas como: passagens, diárias e inscrições em eventos. Nele serão informados os tipo do beneficiário do recurso (relação dele com o programa), utilizando as opções disponíveis.</t>
        </r>
        <r>
          <rPr>
            <b/>
            <sz val="9"/>
            <color rgb="FF000000"/>
            <rFont val="Tahoma"/>
            <family val="2"/>
          </rPr>
          <t xml:space="preserve">
Caso não haja um beneficiário definido (elaboração de site, por exemplo), atrelar a despesa ao Coordenador.</t>
        </r>
      </text>
    </comment>
    <comment ref="L12" authorId="1" shapeId="0" xr:uid="{00000000-0006-0000-0600-00000C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3" authorId="1" shapeId="0" xr:uid="{00000000-0006-0000-0600-00000D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4" authorId="1" shapeId="0" xr:uid="{00000000-0006-0000-0600-00000E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5" authorId="1" shapeId="0" xr:uid="{00000000-0006-0000-0600-00000F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6" authorId="1" shapeId="0" xr:uid="{00000000-0006-0000-0600-000010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7" authorId="1" shapeId="0" xr:uid="{00000000-0006-0000-0600-000011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8" authorId="1" shapeId="0" xr:uid="{00000000-0006-0000-0600-000012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19" authorId="1" shapeId="0" xr:uid="{00000000-0006-0000-0600-000013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0" authorId="1" shapeId="0" xr:uid="{00000000-0006-0000-0600-000014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1" authorId="1" shapeId="0" xr:uid="{00000000-0006-0000-0600-000015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2" authorId="1" shapeId="0" xr:uid="{00000000-0006-0000-0600-000016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3" authorId="1" shapeId="0" xr:uid="{00000000-0006-0000-0600-000017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4" authorId="1" shapeId="0" xr:uid="{00000000-0006-0000-0600-000018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5" authorId="1" shapeId="0" xr:uid="{00000000-0006-0000-0600-000019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6" authorId="1" shapeId="0" xr:uid="{00000000-0006-0000-0600-00001A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7" authorId="1" shapeId="0" xr:uid="{00000000-0006-0000-0600-00001B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8" authorId="1" shapeId="0" xr:uid="{00000000-0006-0000-0600-00001C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9" authorId="1" shapeId="0" xr:uid="{00000000-0006-0000-0600-00001D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0" authorId="1" shapeId="0" xr:uid="{00000000-0006-0000-0600-00001E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1" authorId="1" shapeId="0" xr:uid="{00000000-0006-0000-0600-00001F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2" authorId="1" shapeId="0" xr:uid="{00000000-0006-0000-0600-000020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3" authorId="1" shapeId="0" xr:uid="{00000000-0006-0000-0600-000021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4" authorId="1" shapeId="0" xr:uid="{00000000-0006-0000-0600-000022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5" authorId="1" shapeId="0" xr:uid="{00000000-0006-0000-0600-000023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6" authorId="1" shapeId="0" xr:uid="{00000000-0006-0000-0600-000024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7" authorId="1" shapeId="0" xr:uid="{00000000-0006-0000-0600-000025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8" authorId="1" shapeId="0" xr:uid="{00000000-0006-0000-0600-000026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9" authorId="1" shapeId="0" xr:uid="{00000000-0006-0000-0600-000027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0" authorId="1" shapeId="0" xr:uid="{00000000-0006-0000-0600-000028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1" authorId="1" shapeId="0" xr:uid="{00000000-0006-0000-0600-000029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2" authorId="1" shapeId="0" xr:uid="{00000000-0006-0000-0600-00002A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3" authorId="1" shapeId="0" xr:uid="{00000000-0006-0000-0600-00002B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4" authorId="1" shapeId="0" xr:uid="{00000000-0006-0000-0600-00002C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5" authorId="1" shapeId="0" xr:uid="{00000000-0006-0000-0600-00002D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6" authorId="1" shapeId="0" xr:uid="{00000000-0006-0000-0600-00002E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7" authorId="1" shapeId="0" xr:uid="{00000000-0006-0000-0600-00002F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8" authorId="1" shapeId="0" xr:uid="{00000000-0006-0000-0600-000030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49" authorId="1" shapeId="0" xr:uid="{00000000-0006-0000-0600-000031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0" authorId="1" shapeId="0" xr:uid="{00000000-0006-0000-0600-000032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1" authorId="1" shapeId="0" xr:uid="{00000000-0006-0000-0600-000033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2" authorId="1" shapeId="0" xr:uid="{00000000-0006-0000-0600-000034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3" authorId="1" shapeId="0" xr:uid="{00000000-0006-0000-0600-000035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4" authorId="1" shapeId="0" xr:uid="{00000000-0006-0000-0600-000036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5" authorId="1" shapeId="0" xr:uid="{00000000-0006-0000-0600-000037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6" authorId="1" shapeId="0" xr:uid="{00000000-0006-0000-0600-000038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7" authorId="1" shapeId="0" xr:uid="{00000000-0006-0000-0600-000039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8" authorId="1" shapeId="0" xr:uid="{00000000-0006-0000-0600-00003A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59" authorId="1" shapeId="0" xr:uid="{00000000-0006-0000-0600-00003B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0" authorId="1" shapeId="0" xr:uid="{00000000-0006-0000-0600-00003C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1" authorId="1" shapeId="0" xr:uid="{00000000-0006-0000-0600-00003D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2" authorId="1" shapeId="0" xr:uid="{00000000-0006-0000-0600-00003E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3" authorId="1" shapeId="0" xr:uid="{00000000-0006-0000-0600-00003F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4" authorId="1" shapeId="0" xr:uid="{00000000-0006-0000-0600-000040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5" authorId="1" shapeId="0" xr:uid="{00000000-0006-0000-0600-000041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66" authorId="1" shapeId="0" xr:uid="{00000000-0006-0000-0600-000042000000}">
      <text>
        <r>
          <rPr>
            <sz val="9"/>
            <color rgb="FF000000"/>
            <rFont val="Tahoma"/>
            <family val="2"/>
          </rPr>
          <t>Preencher somente com números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</author>
    <author>Navajas</author>
  </authors>
  <commentList>
    <comment ref="C11" authorId="0" shapeId="0" xr:uid="{00000000-0006-0000-0700-000001000000}">
      <text>
        <r>
          <rPr>
            <b/>
            <sz val="9"/>
            <color rgb="FF000000"/>
            <rFont val="Tahoma"/>
            <family val="2"/>
          </rPr>
          <t>Deve ser indicado o motivo pelo qual foi feita a devolução do recurso à conta do convênio: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A. Cancelamento de Bolsas: bolsistas que porventura abandonaram o programa fora das hipóteses dos itens 12.2.4.1 e 12.2.4.2 do Manual do Usuário</t>
        </r>
        <r>
          <rPr>
            <sz val="9"/>
            <color rgb="FF000000"/>
            <rFont val="Tahoma"/>
            <family val="2"/>
          </rPr>
          <t xml:space="preserve">
B. Glosa de Despesas: despesas identificadas realizadas em inconformidade com o Manual do Usuário, cuja devolução tenha sido determinada pela ANP/Finep</t>
        </r>
        <r>
          <rPr>
            <sz val="9"/>
            <color rgb="FF000000"/>
            <rFont val="Tahoma"/>
            <family val="2"/>
          </rPr>
          <t xml:space="preserve">
C. Tarifas Indevidas: ressarcimento por conta da utilização de recursos em tarifas (bancárias, por exemplo) vedadas pelo Manual do Usuário</t>
        </r>
        <r>
          <rPr>
            <sz val="9"/>
            <color rgb="FF000000"/>
            <rFont val="Tahoma"/>
            <family val="2"/>
          </rPr>
          <t xml:space="preserve">
D. Outros: detalhar na justificativa o motivo da devolução.</t>
        </r>
      </text>
    </comment>
    <comment ref="J11" authorId="1" shapeId="0" xr:uid="{00000000-0006-0000-0700-000002000000}">
      <text>
        <r>
          <rPr>
            <b/>
            <sz val="9"/>
            <color rgb="FF000000"/>
            <rFont val="Segoe UI"/>
            <family val="2"/>
          </rPr>
          <t>Descrever o conteúdo e os motivos da devolução (p. ex: devolução de tarifas bancárias dos meses de julho, agosto e setembro)</t>
        </r>
      </text>
    </comment>
  </commentList>
</comments>
</file>

<file path=xl/sharedStrings.xml><?xml version="1.0" encoding="utf-8"?>
<sst xmlns="http://schemas.openxmlformats.org/spreadsheetml/2006/main" count="13739" uniqueCount="2908">
  <si>
    <t>PRESTAÇÃO DE CONTAS - DADOS DO PROGRAMA</t>
  </si>
  <si>
    <t>Selecionar o número do Programa</t>
  </si>
  <si>
    <t>PRH</t>
  </si>
  <si>
    <t>Título:</t>
  </si>
  <si>
    <t>-</t>
  </si>
  <si>
    <t>Unidade:</t>
  </si>
  <si>
    <t>Período da Prestação de Contas</t>
  </si>
  <si>
    <t>2° SEMESTRE/2021</t>
  </si>
  <si>
    <t>Departamento:</t>
  </si>
  <si>
    <t>Ordenador de Despesas</t>
  </si>
  <si>
    <t>Nome da Instituição</t>
  </si>
  <si>
    <t>Endereço</t>
  </si>
  <si>
    <t>Dirigente</t>
  </si>
  <si>
    <t>CEP</t>
  </si>
  <si>
    <t>DDD</t>
  </si>
  <si>
    <t xml:space="preserve">Telefone </t>
  </si>
  <si>
    <t>Email</t>
  </si>
  <si>
    <t>Executor</t>
  </si>
  <si>
    <t>Convenente</t>
  </si>
  <si>
    <t>Favor utilizar os dados da tabela acima para conferência. Nos casos de divergência ou atualização, enviar email específico com o campo a ser atualizado e o novo dado.
Cabe destacar que o título do programa foi aprovado pela Diretoria da ANP e, portanto, este campo não poderá sofrer atualizações/alterações.</t>
  </si>
  <si>
    <t>Formulário de Encaminhamento de Prestação de Contas e Execução Físico-Financeira</t>
  </si>
  <si>
    <t>Detalhamento de Dispêndios - Pagamento de Bolsas</t>
  </si>
  <si>
    <t>Detalhamento de Dispêndios - Despesas de Taxa de Bancada</t>
  </si>
  <si>
    <t>Devoluções à Conta</t>
  </si>
  <si>
    <t>IDENTIFICAÇÃO DO PROGRAMA (PRH)</t>
  </si>
  <si>
    <t>Referência Finep</t>
  </si>
  <si>
    <t>Título do Programa</t>
  </si>
  <si>
    <t>Nome da Instituição/Executor do Programa</t>
  </si>
  <si>
    <t>Sigla</t>
  </si>
  <si>
    <t>CNPJ</t>
  </si>
  <si>
    <t>Unidade</t>
  </si>
  <si>
    <t>Departamento(s)</t>
  </si>
  <si>
    <t>Nome da autoridade máxima na instituição</t>
  </si>
  <si>
    <t>Endereço na Instituição</t>
  </si>
  <si>
    <t>Cidade</t>
  </si>
  <si>
    <t>UF</t>
  </si>
  <si>
    <t>Tel.</t>
  </si>
  <si>
    <t>Home page</t>
  </si>
  <si>
    <t>Instituição Convenente</t>
  </si>
  <si>
    <t>Ordenador</t>
  </si>
  <si>
    <t>Seq</t>
  </si>
  <si>
    <t>Período</t>
  </si>
  <si>
    <t>Mês Inicial</t>
  </si>
  <si>
    <t>Mês Final</t>
  </si>
  <si>
    <t>Meses</t>
  </si>
  <si>
    <t>Período Access</t>
  </si>
  <si>
    <t>Classificação dos Itens de Despesa</t>
  </si>
  <si>
    <t>Classificação Devoluções</t>
  </si>
  <si>
    <t>Dados Intranet</t>
  </si>
  <si>
    <t>I. Passagens</t>
  </si>
  <si>
    <t>A. Cancelamento de Bolsas</t>
  </si>
  <si>
    <t>Razão Social</t>
  </si>
  <si>
    <t>Bairro</t>
  </si>
  <si>
    <t>Municipio</t>
  </si>
  <si>
    <t>Caixa Postal</t>
  </si>
  <si>
    <t>Telefone</t>
  </si>
  <si>
    <t>Fax</t>
  </si>
  <si>
    <t>Site</t>
  </si>
  <si>
    <t>E-mail</t>
  </si>
  <si>
    <t>1.1</t>
  </si>
  <si>
    <t>0411/19</t>
  </si>
  <si>
    <t>Formação de recursos humanos em química de biocombustíveis e novos materiais</t>
  </si>
  <si>
    <t>UNIVERSIDADE FEDERAL DE MINAS GERAIS</t>
  </si>
  <si>
    <t>UFMG</t>
  </si>
  <si>
    <t>17.217.985/0001-04</t>
  </si>
  <si>
    <t>Av. Antônio Carlos, 6627  - Belo Horizonte, MG</t>
  </si>
  <si>
    <t>31270-901</t>
  </si>
  <si>
    <t>Belo Horizonte</t>
  </si>
  <si>
    <t>MG</t>
  </si>
  <si>
    <t xml:space="preserve"> 3409-4564</t>
  </si>
  <si>
    <t>chefia@gabinete.ufmg.br</t>
  </si>
  <si>
    <t>https://ufmg.br/</t>
  </si>
  <si>
    <t>18.720.938/0001-41</t>
  </si>
  <si>
    <t>(31) 3409-4202</t>
  </si>
  <si>
    <t xml:space="preserve">ramonazevedo@fundep.com.br;
cadastro@fundep.com.br </t>
  </si>
  <si>
    <t>1° SEMESTRE/2020</t>
  </si>
  <si>
    <t>1° SEMESTRE</t>
  </si>
  <si>
    <t>II. Diárias</t>
  </si>
  <si>
    <t>B. Despesas Glosadas</t>
  </si>
  <si>
    <t>MARCELO PEREIRA DE ANDRADE</t>
  </si>
  <si>
    <t xml:space="preserve"> AV. ANTÔNIO CARLOS, Nº 6627</t>
  </si>
  <si>
    <t> PAMPULHA</t>
  </si>
  <si>
    <t> BELO HORIZONTE</t>
  </si>
  <si>
    <t> MG</t>
  </si>
  <si>
    <t> 31270-901</t>
  </si>
  <si>
    <t> 486</t>
  </si>
  <si>
    <t> 31-34095000 / 31-34096383</t>
  </si>
  <si>
    <t> 31-34094130</t>
  </si>
  <si>
    <t> WWW.UFMG.BR</t>
  </si>
  <si>
    <t> REITOR@UFMG.BR</t>
  </si>
  <si>
    <t>2.1</t>
  </si>
  <si>
    <t>0412/19</t>
  </si>
  <si>
    <t>Formação de engenheiros em automação, controle e instrumentação para petróleo, gás e biocombustíveis</t>
  </si>
  <si>
    <t>UNIVERSIDADE FEDERAL DE SANTA CATARINA</t>
  </si>
  <si>
    <t>UFSC</t>
  </si>
  <si>
    <t>83.899.526/0001-82</t>
  </si>
  <si>
    <t>Campus Universitário Reitor João David Ferreira Lima, s/nº, Bairro Trindade - Florianópolis, SC</t>
  </si>
  <si>
    <t>88040-900</t>
  </si>
  <si>
    <t>Florianópolis</t>
  </si>
  <si>
    <t>SC</t>
  </si>
  <si>
    <t xml:space="preserve"> 3721-7420</t>
  </si>
  <si>
    <t>prh@contato.ufsc.br ; propg@contato.ufsc.br</t>
  </si>
  <si>
    <t>https://ufsc.br/</t>
  </si>
  <si>
    <t>82.895.327/0001-33</t>
  </si>
  <si>
    <t>(48) 3721-7600
(48) 3721-7600</t>
  </si>
  <si>
    <t>rodolfo.flesch@ufsc.br;
prestacaodecontas.feesc@gmail.com; danuse@feesc.org.br; prestacaodecontas@feesc.org.br</t>
  </si>
  <si>
    <t>2° SEMESTRE/2020</t>
  </si>
  <si>
    <t>2° SEMESTRE</t>
  </si>
  <si>
    <t>III. Inscrição em eventos</t>
  </si>
  <si>
    <t>C. Tarifas Indevidas</t>
  </si>
  <si>
    <t xml:space="preserve">ANDRE AVELINO PASA </t>
  </si>
  <si>
    <t xml:space="preserve"> CAMPUS REITOR JOÃO DAVID FERREIRA LIMA</t>
  </si>
  <si>
    <t xml:space="preserve"> TRINDADE</t>
  </si>
  <si>
    <t xml:space="preserve"> FLORIANÓPOLIS</t>
  </si>
  <si>
    <t xml:space="preserve"> SC</t>
  </si>
  <si>
    <t xml:space="preserve"> 88045-108 </t>
  </si>
  <si>
    <t xml:space="preserve"> 48-37219000 / 48-37214180 </t>
  </si>
  <si>
    <t xml:space="preserve"> 48-37219000 </t>
  </si>
  <si>
    <t xml:space="preserve"> WWW.UFSC.BR</t>
  </si>
  <si>
    <t xml:space="preserve"> GR@CONTATO.UFSC.BR</t>
  </si>
  <si>
    <t>3.1</t>
  </si>
  <si>
    <t>0413/19</t>
  </si>
  <si>
    <t>Capacitação em processos e sistemas da indústria de petróleo e de biocombustíveis</t>
  </si>
  <si>
    <t>UNIVERSIDADE FEDERAL DO RIO DE JANEIRO</t>
  </si>
  <si>
    <t>UFRJ</t>
  </si>
  <si>
    <t>33.663.683/0001-16</t>
  </si>
  <si>
    <t>Avenida Pedro Calmon, 550 - Cidade Universitária, Rio de Janeiro - RJ</t>
  </si>
  <si>
    <t>21941-901</t>
  </si>
  <si>
    <t>Rio de Janeiro</t>
  </si>
  <si>
    <t>RJ</t>
  </si>
  <si>
    <t xml:space="preserve"> 39389603, 39389602, 39389645 </t>
  </si>
  <si>
    <t>reitoria@reitoria.ufrj.br</t>
  </si>
  <si>
    <t>https://ufrj.br/</t>
  </si>
  <si>
    <t>72.060.999/0001-75</t>
  </si>
  <si>
    <t>Angela Maria Cohen Uller</t>
  </si>
  <si>
    <t>(21) 3622-4300</t>
  </si>
  <si>
    <t>coppetec@coppetec.coppe.ufrj.br;
marilene@coppetec.coppe.ufrj.br</t>
  </si>
  <si>
    <t>1° SEMESTRE/2021</t>
  </si>
  <si>
    <t>IV. Bens de capital</t>
  </si>
  <si>
    <t>D. Outros</t>
  </si>
  <si>
    <t xml:space="preserve">Daniel Grasseschi </t>
  </si>
  <si>
    <t xml:space="preserve"> AV.PEDRO CALMON, 550-EDIFÍCIO DA REITORIA-2º ANDAR</t>
  </si>
  <si>
    <t xml:space="preserve"> CIDADE UNIVERSITÁRIA</t>
  </si>
  <si>
    <t xml:space="preserve"> RIO DE JANEIRO</t>
  </si>
  <si>
    <t xml:space="preserve"> RJ</t>
  </si>
  <si>
    <t xml:space="preserve"> 21941-901 </t>
  </si>
  <si>
    <t xml:space="preserve"> 21-39389600 / 11-39389603 </t>
  </si>
  <si>
    <t xml:space="preserve"> 21-25981605 </t>
  </si>
  <si>
    <t xml:space="preserve"> WWW.UFRJ.BR</t>
  </si>
  <si>
    <t xml:space="preserve"> PRO-REITORIA@PR2.UFRJ.BR</t>
  </si>
  <si>
    <t>4.1</t>
  </si>
  <si>
    <t>0414/19</t>
  </si>
  <si>
    <t>Programa interdepartamental de tecnologias digitais para o setor de petróleo e gás</t>
  </si>
  <si>
    <t>V. Bens de Consumo</t>
  </si>
  <si>
    <t>46.068.425/0001-33</t>
  </si>
  <si>
    <t>UNIVERSIDADE ESTADUAL DE CAMPINAS</t>
  </si>
  <si>
    <t>UNICAMP</t>
  </si>
  <si>
    <t>Antonio José de Almeida Meirelles</t>
  </si>
  <si>
    <t xml:space="preserve"> RUA DA REITORIA, S/Nº ,CIDADE UNIVERSITÁRIA </t>
  </si>
  <si>
    <t xml:space="preserve"> BARÃO GERALDO</t>
  </si>
  <si>
    <t xml:space="preserve"> CAMPINAS</t>
  </si>
  <si>
    <t xml:space="preserve"> SP</t>
  </si>
  <si>
    <t xml:space="preserve"> 13083-872 </t>
  </si>
  <si>
    <t xml:space="preserve"> 19-35212121 / 19-35213725 </t>
  </si>
  <si>
    <t xml:space="preserve"> </t>
  </si>
  <si>
    <t xml:space="preserve"> WWW.GR.UNICAMP.BR</t>
  </si>
  <si>
    <t xml:space="preserve"> REITOR@REITORIA.UNICAMP.BR</t>
  </si>
  <si>
    <t>5.1</t>
  </si>
  <si>
    <t>0415/19</t>
  </si>
  <si>
    <t>Ciências e engenharia dos recursos naturais de óleo e gás</t>
  </si>
  <si>
    <t>Av. Érico Veríssimo, nº 1.251, Campus Unicamp, Distrito de Barão Geraldo - Campinas, SP</t>
  </si>
  <si>
    <t>13083-970</t>
  </si>
  <si>
    <t>Campinas</t>
  </si>
  <si>
    <t>SP</t>
  </si>
  <si>
    <t xml:space="preserve"> 3521-4722</t>
  </si>
  <si>
    <t>reitor@reitoria.unicamp.br</t>
  </si>
  <si>
    <t>https://www.unicamp.br/</t>
  </si>
  <si>
    <t>49.607.336/0001-06</t>
  </si>
  <si>
    <t>(19) 3521-2761</t>
  </si>
  <si>
    <t>giovana@funcamp.unicamp.br;
fernanda.felicio@funcamp.unicamp.br; prestacaodecontas@funcamp.unicamp.br</t>
  </si>
  <si>
    <t>1° SEMESTRE/2022</t>
  </si>
  <si>
    <t>VI. Serviços</t>
  </si>
  <si>
    <t>63.025.530/0001-04</t>
  </si>
  <si>
    <t>UNIVERSIDADE DE SÃO PAULO</t>
  </si>
  <si>
    <t>USP</t>
  </si>
  <si>
    <t xml:space="preserve">IZABEL FERNANDA MACHADO </t>
  </si>
  <si>
    <t xml:space="preserve"> RUA DA REITORIA, Nº 374</t>
  </si>
  <si>
    <t xml:space="preserve"> BUTANTÃ</t>
  </si>
  <si>
    <t xml:space="preserve"> SÃO PAULO</t>
  </si>
  <si>
    <t xml:space="preserve"> 05508-220 </t>
  </si>
  <si>
    <t xml:space="preserve"> 11-30913500 / 11-30912419 </t>
  </si>
  <si>
    <t xml:space="preserve"> WWW.USP.BR</t>
  </si>
  <si>
    <t xml:space="preserve"> GR@USP.BR</t>
  </si>
  <si>
    <t>6.1</t>
  </si>
  <si>
    <t>0416/19</t>
  </si>
  <si>
    <t>Engenharia com ênfase em petróleo da escola politécnica da usp</t>
  </si>
  <si>
    <t>Rua da Reitoria, 374 - São Paulo, SP</t>
  </si>
  <si>
    <t>05508-220</t>
  </si>
  <si>
    <t>São Paulo</t>
  </si>
  <si>
    <t>3091-3072</t>
  </si>
  <si>
    <t>gr@usp.br</t>
  </si>
  <si>
    <t>https://www5.usp.br/</t>
  </si>
  <si>
    <t>68.314.830/0001-27</t>
  </si>
  <si>
    <t>(11) 3035-0550</t>
  </si>
  <si>
    <t>fusp@fusp.org.br;
gislene@fusp.org.br</t>
  </si>
  <si>
    <t>2° SEMESTRE/2022</t>
  </si>
  <si>
    <t>33.555.921/0001-70</t>
  </si>
  <si>
    <t>PONTIFÍCIA UNIVERSIDADE CATÓLICA DO RIO DE JANEIRO</t>
  </si>
  <si>
    <t>PUC-RIO</t>
  </si>
  <si>
    <t xml:space="preserve">José Ricardo Bergmann </t>
  </si>
  <si>
    <t xml:space="preserve"> RUA MARQUÊS DE SÃO VICENTE, 225</t>
  </si>
  <si>
    <t xml:space="preserve"> GÁVEA</t>
  </si>
  <si>
    <t xml:space="preserve"> 22451-900 </t>
  </si>
  <si>
    <t xml:space="preserve"> 21-35271777 / 21-35271233 </t>
  </si>
  <si>
    <t xml:space="preserve"> 21-35271711 </t>
  </si>
  <si>
    <t xml:space="preserve"> WWW.PUC-RIO.BR</t>
  </si>
  <si>
    <t xml:space="preserve"> JOSAFA@PUC-RIO.BR</t>
  </si>
  <si>
    <t>7.1</t>
  </si>
  <si>
    <t>0417/19</t>
  </si>
  <si>
    <t>Integridade estrutural em instalações na indústria do petróleo, gás e energias renováveis (ie-pge)</t>
  </si>
  <si>
    <t>1° SEMESTRE/2023</t>
  </si>
  <si>
    <t>75.095.679/0001-49</t>
  </si>
  <si>
    <t>UNIVERSIDADE FEDERAL DO PARANÁ</t>
  </si>
  <si>
    <t>UFPR</t>
  </si>
  <si>
    <t xml:space="preserve">JOSÉ GUILHERME SILVA VIEIRA </t>
  </si>
  <si>
    <t xml:space="preserve"> RUA XV DE NOVEMBRO , 1299</t>
  </si>
  <si>
    <t xml:space="preserve"> CENTRO</t>
  </si>
  <si>
    <t xml:space="preserve"> CURITIBA</t>
  </si>
  <si>
    <t xml:space="preserve"> PR</t>
  </si>
  <si>
    <t xml:space="preserve"> 80060-000 </t>
  </si>
  <si>
    <t xml:space="preserve"> 41-33605000 / 41-3361162 </t>
  </si>
  <si>
    <t xml:space="preserve"> 41-33605001 </t>
  </si>
  <si>
    <t xml:space="preserve"> WWW.UFPR.BR</t>
  </si>
  <si>
    <t xml:space="preserve"> GABINETEREITOR@UFPR.BR</t>
  </si>
  <si>
    <t>8.1</t>
  </si>
  <si>
    <t>0418/19</t>
  </si>
  <si>
    <t>Engenharia mecânica para o uso eficiente de biocombustíveis</t>
  </si>
  <si>
    <t>2° SEMESTRE/2023</t>
  </si>
  <si>
    <t>92.969.856/0001-98</t>
  </si>
  <si>
    <t>UNIVERSIDADE FEDERAL DO RIO GRANDE DO SUL</t>
  </si>
  <si>
    <t>UFRGS</t>
  </si>
  <si>
    <t xml:space="preserve">CARLOS ANDRE BULHOES MENDES </t>
  </si>
  <si>
    <t xml:space="preserve"> AV. PAULO GAMA 110 6º ANDAR</t>
  </si>
  <si>
    <t xml:space="preserve"> FARROUPILHA</t>
  </si>
  <si>
    <t xml:space="preserve"> PORTO ALEGRE</t>
  </si>
  <si>
    <t xml:space="preserve"> RS</t>
  </si>
  <si>
    <t xml:space="preserve"> 90040-060 </t>
  </si>
  <si>
    <t xml:space="preserve"> 51-33083601 / 51-33084797 </t>
  </si>
  <si>
    <t xml:space="preserve"> 51-33083973 </t>
  </si>
  <si>
    <t xml:space="preserve"> WWW.UFRGS.BR</t>
  </si>
  <si>
    <t xml:space="preserve"> REITOR@GABINETE.UFRGS.BR</t>
  </si>
  <si>
    <t>9.1</t>
  </si>
  <si>
    <t>0419/19</t>
  </si>
  <si>
    <t>Formação de profissionais de engenharia civil para o setor de petróleo e gás</t>
  </si>
  <si>
    <t>1° SEMESTRE/2024</t>
  </si>
  <si>
    <t>75.101.873/0001-90</t>
  </si>
  <si>
    <t>UNIVERSIDADE TECNOLÓGICA FEDERAL DO PARANÁ</t>
  </si>
  <si>
    <t>UTFPR</t>
  </si>
  <si>
    <t>Marcos Flávio de Oliveira Schiefler Filho</t>
  </si>
  <si>
    <t xml:space="preserve"> AVENIDA SETE DE SETEMBRO, 3165</t>
  </si>
  <si>
    <t xml:space="preserve"> REBOUÇAS</t>
  </si>
  <si>
    <t xml:space="preserve"> 80230-901 </t>
  </si>
  <si>
    <t xml:space="preserve"> 41-33104500 / 44-33104427 </t>
  </si>
  <si>
    <t xml:space="preserve"> 44-5234156 </t>
  </si>
  <si>
    <t xml:space="preserve"> WWW.UTFPR.EDU.BR</t>
  </si>
  <si>
    <t xml:space="preserve"> REITORIA@UTFPR.EDU.BR</t>
  </si>
  <si>
    <t>10.1</t>
  </si>
  <si>
    <t>0420/19</t>
  </si>
  <si>
    <t>Programa interdepartamental de petróleo &amp; gás da puc-rio</t>
  </si>
  <si>
    <t>Rua Marquês de São Vicente, 225, Gávea - Rio de Janeiro, RJ - Brasil Cx. Postal: 38097</t>
  </si>
  <si>
    <t>22451-900</t>
  </si>
  <si>
    <t>3527-1001 / 3736-1001</t>
  </si>
  <si>
    <t>ccg528@puc-rio.br</t>
  </si>
  <si>
    <t>https://www.puc-rio.br/index.html</t>
  </si>
  <si>
    <t>(21) 3527-1306
(21) 3527-1308
921) 3527-2828</t>
  </si>
  <si>
    <t xml:space="preserve">edctc@puc-rio.br;
</t>
  </si>
  <si>
    <t>2° SEMESTRE/2024</t>
  </si>
  <si>
    <t>94.877.586/0001-10</t>
  </si>
  <si>
    <t>UNIVERSIDADE FEDERAL DO RIO GRANDE</t>
  </si>
  <si>
    <t>FURG</t>
  </si>
  <si>
    <t>Danilo Giroldo</t>
  </si>
  <si>
    <t xml:space="preserve"> AV. ITÁLIA, KM 8 S/Nº </t>
  </si>
  <si>
    <t xml:space="preserve"> CARREIROS</t>
  </si>
  <si>
    <t xml:space="preserve"> RIO GRANDE</t>
  </si>
  <si>
    <t xml:space="preserve"> 96201-900 </t>
  </si>
  <si>
    <t xml:space="preserve"> 53-32336730 / 53-32336500 </t>
  </si>
  <si>
    <t xml:space="preserve"> 53-32336822 </t>
  </si>
  <si>
    <t xml:space="preserve"> WWW.FURG.BR</t>
  </si>
  <si>
    <t xml:space="preserve"> REITORIA@FURG.BR</t>
  </si>
  <si>
    <t>11.1</t>
  </si>
  <si>
    <t>0421/19</t>
  </si>
  <si>
    <t>Desenvolvimento energético sustentável no setor de gás e biocombustíveis</t>
  </si>
  <si>
    <t>(21) 3721-4071</t>
  </si>
  <si>
    <t>hugo.moreira.soares@ufsc.br;
felipe@feesc.org.br</t>
  </si>
  <si>
    <t>33.540.014/0001-57</t>
  </si>
  <si>
    <t>UNIVERSIDADE DO ESTADO DO RIO DE JANEIRO</t>
  </si>
  <si>
    <t>UERJ</t>
  </si>
  <si>
    <t xml:space="preserve">RICARDO LODI RIBEIRO </t>
  </si>
  <si>
    <t xml:space="preserve"> RUA SÃO FRANCISCO XAVIER, Nº 524</t>
  </si>
  <si>
    <t xml:space="preserve"> MARACANÃ</t>
  </si>
  <si>
    <t xml:space="preserve"> 20550-013 </t>
  </si>
  <si>
    <t xml:space="preserve"> 21-23340037 / 21-23340335 </t>
  </si>
  <si>
    <t xml:space="preserve"> WWW.UERJ.BR</t>
  </si>
  <si>
    <t xml:space="preserve"> GABINETE@SR2.UERJ.BR</t>
  </si>
  <si>
    <t>12.1</t>
  </si>
  <si>
    <t>0422/19</t>
  </si>
  <si>
    <t>Exploração, produção, processamento e novos materiais na indústria do petróleo e biocombustíveis</t>
  </si>
  <si>
    <t>UNIVERSIDADE FEDERAL DO PARANA</t>
  </si>
  <si>
    <t>R. XV de Novembro, 1299 - Centro, Curitiba - PR</t>
  </si>
  <si>
    <t>80060-000</t>
  </si>
  <si>
    <t>Curitiba</t>
  </si>
  <si>
    <t>PR</t>
  </si>
  <si>
    <t xml:space="preserve"> 3360-5012</t>
  </si>
  <si>
    <t>gabinetereitor@ufpr.br</t>
  </si>
  <si>
    <t>https://www.ufpr.br/</t>
  </si>
  <si>
    <t>78.350.188/0001-95</t>
  </si>
  <si>
    <t>(41) 3360-7415</t>
  </si>
  <si>
    <t>funpar@funpar.ufpr.br;
eduardo@funpar.ufpr.br;
nicoli.fragoso@funpar.ufpr.br;
guilherme.ferreira@funpar.ufpr.br</t>
  </si>
  <si>
    <t>04.809.688/0001-06</t>
  </si>
  <si>
    <t>UNIVERSIDADE ESTADUAL DO NORTE FLUMINENSE DARCY RIBEIRO</t>
  </si>
  <si>
    <t>UENF</t>
  </si>
  <si>
    <t xml:space="preserve">RAUL ERNESTO LOPEZ PALACIO </t>
  </si>
  <si>
    <t xml:space="preserve"> AVENIDA ALBERTO LAMEGO, Nº 2000</t>
  </si>
  <si>
    <t xml:space="preserve"> PARQUE CALIFÓRNIA</t>
  </si>
  <si>
    <t xml:space="preserve"> CAMPOS DOS GOYTACAZES</t>
  </si>
  <si>
    <t xml:space="preserve"> 28013-602 </t>
  </si>
  <si>
    <t xml:space="preserve"> 22-27397006 / 22-27397002 </t>
  </si>
  <si>
    <t xml:space="preserve"> 22-27397173 </t>
  </si>
  <si>
    <t xml:space="preserve"> WWW.UENF.BR</t>
  </si>
  <si>
    <t xml:space="preserve"> REITORIA@UENF.BR</t>
  </si>
  <si>
    <t>13.1</t>
  </si>
  <si>
    <t>0423/19</t>
  </si>
  <si>
    <t>Novas tecnologias aplicadas à eficiência energética no setor de petróleo, gás e bicombustíveis</t>
  </si>
  <si>
    <t>Av. Paulo Gama, 110 - Bairro Farroupilha - Porto Alegre - Rio Grande do Sul</t>
  </si>
  <si>
    <t>90040-060</t>
  </si>
  <si>
    <t>Porto Alegre</t>
  </si>
  <si>
    <t>RS</t>
  </si>
  <si>
    <t xml:space="preserve"> 3308-3009</t>
  </si>
  <si>
    <t>reitor@gabinete.ufrgs.br</t>
  </si>
  <si>
    <t>ufrgs.br/ufrgs/inicial</t>
  </si>
  <si>
    <t>92.971.845/0001-42</t>
  </si>
  <si>
    <t>(51) 3286-4333</t>
  </si>
  <si>
    <t xml:space="preserve">andre.zingano@fle.org.br;
</t>
  </si>
  <si>
    <t>24.365.710/0001- 83</t>
  </si>
  <si>
    <t>UNIVERSIDADE FEDERAL DO RIO GRANDE DO NORTE</t>
  </si>
  <si>
    <t>UFRN</t>
  </si>
  <si>
    <t xml:space="preserve">JOSÉ DANIEL DINIZ MELO </t>
  </si>
  <si>
    <t xml:space="preserve"> AVENIDA SENADOR SALGADO FILHO, Nº 3000</t>
  </si>
  <si>
    <t xml:space="preserve"> LAGOA NOVA</t>
  </si>
  <si>
    <t xml:space="preserve"> NATAL</t>
  </si>
  <si>
    <t xml:space="preserve"> RN</t>
  </si>
  <si>
    <t xml:space="preserve"> 59072-970 </t>
  </si>
  <si>
    <t xml:space="preserve"> 84-32153583 / 84-33422317 </t>
  </si>
  <si>
    <t xml:space="preserve"> WWW.UFRN.BR</t>
  </si>
  <si>
    <t xml:space="preserve"> REITORIA@REITORIA.UFRN.BR</t>
  </si>
  <si>
    <t>14.1</t>
  </si>
  <si>
    <t>0424/19</t>
  </si>
  <si>
    <t>Geologia do petróleo</t>
  </si>
  <si>
    <t>03.795.071/0013-50</t>
  </si>
  <si>
    <t>SERVIÇO NACIONAL DE APRENDIZAGEM INDUSTRIAL</t>
  </si>
  <si>
    <t>SENAI BA</t>
  </si>
  <si>
    <t xml:space="preserve">Patricia Pereira de Abreu Evangelista </t>
  </si>
  <si>
    <t xml:space="preserve"> AVENIDA ORLANDO GOMES, 1845</t>
  </si>
  <si>
    <t xml:space="preserve"> PIATÃ</t>
  </si>
  <si>
    <t xml:space="preserve"> SALVADOR</t>
  </si>
  <si>
    <t xml:space="preserve"> BA</t>
  </si>
  <si>
    <t xml:space="preserve"> 41650-010 </t>
  </si>
  <si>
    <t xml:space="preserve"> 71-35348090 / 71-33431351 </t>
  </si>
  <si>
    <t xml:space="preserve"> WWW.SENAICIMATEC.COM.BR</t>
  </si>
  <si>
    <t>15.1</t>
  </si>
  <si>
    <t>0425/19</t>
  </si>
  <si>
    <t>Programa de ensino de economia e engenharia de produção na indústria do petróleo</t>
  </si>
  <si>
    <t>24.134.488/0001-08</t>
  </si>
  <si>
    <t>UNIVERSIDADE FEDERAL DE PERNAMBUCO</t>
  </si>
  <si>
    <t>UFPE</t>
  </si>
  <si>
    <t xml:space="preserve">ALFREDO MACEDO GOMES </t>
  </si>
  <si>
    <t xml:space="preserve"> AVENIDA PROFESSOR MORAES REGO Nº 1235</t>
  </si>
  <si>
    <t xml:space="preserve"> RECIFE</t>
  </si>
  <si>
    <t xml:space="preserve"> PE</t>
  </si>
  <si>
    <t xml:space="preserve"> 50670-901 </t>
  </si>
  <si>
    <t xml:space="preserve"> 81-21268000 / 81-21268001 </t>
  </si>
  <si>
    <t xml:space="preserve"> 81-32718142 </t>
  </si>
  <si>
    <t xml:space="preserve"> WWW.UFPE.BR</t>
  </si>
  <si>
    <t xml:space="preserve"> GABINETE@UFPE.BR</t>
  </si>
  <si>
    <t>16.1</t>
  </si>
  <si>
    <t>0426/19</t>
  </si>
  <si>
    <t>Aditivos poliméricos e nanosistemas aplicados ao setor de petróleo, gás e biocombustíveis</t>
  </si>
  <si>
    <t>07.272.636/0001-31</t>
  </si>
  <si>
    <t>UNIVERSIDADE FEDERAL DO CEARÁ</t>
  </si>
  <si>
    <t>UFC</t>
  </si>
  <si>
    <t xml:space="preserve">JOSÉ CÂNDIDO LUSTOSA BITTENCOURT DE ALBUQUERQUE </t>
  </si>
  <si>
    <t xml:space="preserve"> AV. DA UNIVERSIDADE,2853</t>
  </si>
  <si>
    <t xml:space="preserve"> BENFICA</t>
  </si>
  <si>
    <t xml:space="preserve"> FORTALEZA</t>
  </si>
  <si>
    <t xml:space="preserve"> CE</t>
  </si>
  <si>
    <t xml:space="preserve"> 60020-181 </t>
  </si>
  <si>
    <t xml:space="preserve"> 85-3367305 / 85-33669332 </t>
  </si>
  <si>
    <t xml:space="preserve"> 85-2887308 </t>
  </si>
  <si>
    <t xml:space="preserve"> WWW.UFC.BR</t>
  </si>
  <si>
    <t xml:space="preserve"> GREITOR@UFC.BR</t>
  </si>
  <si>
    <t>17.1</t>
  </si>
  <si>
    <t>0427/19</t>
  </si>
  <si>
    <t>Engenharia ambiental na indústria de petróleo, gás natural e biocombustíveis</t>
  </si>
  <si>
    <t>48.031.918/0001-24</t>
  </si>
  <si>
    <t>UNIVERSIDADE ESTADUAL PAULISTA JULIO DE MESQUITA FILHO</t>
  </si>
  <si>
    <t>UNESP</t>
  </si>
  <si>
    <t>Pasqual Barretti</t>
  </si>
  <si>
    <t xml:space="preserve"> RUA QUIRINO DE ANDRADE, 215</t>
  </si>
  <si>
    <t xml:space="preserve"> 01049-010 </t>
  </si>
  <si>
    <t xml:space="preserve"> 11-56270217 / 11-56270233 </t>
  </si>
  <si>
    <t xml:space="preserve"> 11-56270103 </t>
  </si>
  <si>
    <t xml:space="preserve"> WWW.UNESP.BR</t>
  </si>
  <si>
    <t xml:space="preserve"> REITOR@REITORIA.UNESP.BR</t>
  </si>
  <si>
    <t>18.1</t>
  </si>
  <si>
    <t>0428/19</t>
  </si>
  <si>
    <t>Sistemas oceânicos e tecnologia submarina para explotação de petróleo e gás e energias renováveis</t>
  </si>
  <si>
    <t>15.180.714/0001-04</t>
  </si>
  <si>
    <t>UNIVERSIDADE FEDERAL DA BAHIA</t>
  </si>
  <si>
    <t>UFBA</t>
  </si>
  <si>
    <t xml:space="preserve">SÉRGIO LUÍS COSTA FERREIRA </t>
  </si>
  <si>
    <t xml:space="preserve"> RUA AUGUSTO VIANA S/N - PALÁCIO DA REITORIA DA UFBA</t>
  </si>
  <si>
    <t xml:space="preserve"> CANELA</t>
  </si>
  <si>
    <t xml:space="preserve"> 40110-060 </t>
  </si>
  <si>
    <t xml:space="preserve"> 99-870188 / 71-32837000 </t>
  </si>
  <si>
    <t xml:space="preserve"> 23-55166 </t>
  </si>
  <si>
    <t xml:space="preserve"> WWW.PORTAL.UFBA.BR</t>
  </si>
  <si>
    <t xml:space="preserve"> REITOR@UFBA.BR</t>
  </si>
  <si>
    <t>19.1</t>
  </si>
  <si>
    <t>0429/19</t>
  </si>
  <si>
    <t>Programa de formação de recursos humanos em exploração petrolífera e geologia de reservatórios</t>
  </si>
  <si>
    <t>45.358.058/0001-40</t>
  </si>
  <si>
    <t>FUNDAÇÃO UNIVERSIDADE FEDERAL DE SÃO CARLOS</t>
  </si>
  <si>
    <t>UFSCAR</t>
  </si>
  <si>
    <t>Ana Beatriz de Oliveira</t>
  </si>
  <si>
    <t xml:space="preserve"> RODOVIA WASHINGTON LUÍS, KM 235 CIDADE UNIVERSITÁRIA</t>
  </si>
  <si>
    <t xml:space="preserve"> MONJOLINHO</t>
  </si>
  <si>
    <t xml:space="preserve"> SÃO CARLOS</t>
  </si>
  <si>
    <t xml:space="preserve"> 13565-905 </t>
  </si>
  <si>
    <t xml:space="preserve"> 13-33518100 / 16-33518100 </t>
  </si>
  <si>
    <t xml:space="preserve"> 13-33512081 </t>
  </si>
  <si>
    <t xml:space="preserve"> WWW.UFSCAR.BR</t>
  </si>
  <si>
    <t xml:space="preserve"> REITOR@POWER.UFSCAR.BR</t>
  </si>
  <si>
    <t>20.1</t>
  </si>
  <si>
    <t>0430/19</t>
  </si>
  <si>
    <t>Programa químico de petróleo e biocombustíveis</t>
  </si>
  <si>
    <t>21.040.001/0001-30</t>
  </si>
  <si>
    <t>UNIVERSIDADE FEDERAL DE ITAJUBÁ</t>
  </si>
  <si>
    <t>UNIFEI</t>
  </si>
  <si>
    <t>Edson da Costa Bortoni</t>
  </si>
  <si>
    <t xml:space="preserve"> AVENIDA B P S 1303</t>
  </si>
  <si>
    <t xml:space="preserve"> BPS</t>
  </si>
  <si>
    <t xml:space="preserve"> ITAJUBÁ</t>
  </si>
  <si>
    <t xml:space="preserve"> MG</t>
  </si>
  <si>
    <t xml:space="preserve"> 37500-903 </t>
  </si>
  <si>
    <t xml:space="preserve"> 35-36291000 / 35-36291105 </t>
  </si>
  <si>
    <t xml:space="preserve"> 35-36291101 </t>
  </si>
  <si>
    <t xml:space="preserve"> WWW.UNIFEI.EDU.BR</t>
  </si>
  <si>
    <t xml:space="preserve"> REITORIA@UNIFEI.EDU.BR</t>
  </si>
  <si>
    <t>21.1</t>
  </si>
  <si>
    <t>0431/19</t>
  </si>
  <si>
    <t>Tecnologias digitais para exploração e produção de processos de p&amp;gn&amp;bc</t>
  </si>
  <si>
    <t>UNIVERSIDADE TECNOLOGICA FEDERAL DO PARANÁ</t>
  </si>
  <si>
    <t>Av. Sete de Setembro, 3165 - Curitiba, PR</t>
  </si>
  <si>
    <t>80230-901</t>
  </si>
  <si>
    <t>3310-4937</t>
  </si>
  <si>
    <t>lapilatti@utfpr.edu.br</t>
  </si>
  <si>
    <t>http://portal.utfpr.edu.br/home</t>
  </si>
  <si>
    <t>02.032.297/0001-00</t>
  </si>
  <si>
    <t>(41) 3310-4810</t>
  </si>
  <si>
    <t>patriciam@funtefpr.org.br;
humberto@funtefpr.org.br</t>
  </si>
  <si>
    <t>07.722.779/0001-06</t>
  </si>
  <si>
    <t>FUNDAÇÃO UNIVERSIDADE FEDERAL DO ABC</t>
  </si>
  <si>
    <t>UFABC</t>
  </si>
  <si>
    <t>Dácio Matheus</t>
  </si>
  <si>
    <t xml:space="preserve"> AVENIDA DOS ESTADOS N.5001</t>
  </si>
  <si>
    <t xml:space="preserve"> BANGÚ</t>
  </si>
  <si>
    <t xml:space="preserve"> SANTO ANDRÉ</t>
  </si>
  <si>
    <t xml:space="preserve"> 09210-580 </t>
  </si>
  <si>
    <t xml:space="preserve"> 11-33567618 / 11-33567614 </t>
  </si>
  <si>
    <t xml:space="preserve"> 11-33567620 </t>
  </si>
  <si>
    <t xml:space="preserve"> WWW.UFABC.EDU.BR</t>
  </si>
  <si>
    <t xml:space="preserve"> PROPES@UFABC.EDU.BR</t>
  </si>
  <si>
    <t>22.1</t>
  </si>
  <si>
    <t>0432/19</t>
  </si>
  <si>
    <t>Tecnologias digitais para o ecossistema costeiro oceânico na indústria do petróleo gás e combustível</t>
  </si>
  <si>
    <t>FUNDAÇÃO UNIVERSIDADE FEDERAL DO RIO GRANDE</t>
  </si>
  <si>
    <t>Av. Itália, Km 8 - Carreiros, Rio Grandes, RS</t>
  </si>
  <si>
    <t>96201-900</t>
  </si>
  <si>
    <t>Rio Grande</t>
  </si>
  <si>
    <t xml:space="preserve"> 3233 6730</t>
  </si>
  <si>
    <t>reitoria@furg.br</t>
  </si>
  <si>
    <t>https://www.furg.br/</t>
  </si>
  <si>
    <t>03.483.912/0001-50</t>
  </si>
  <si>
    <t>(53) 3233-6565</t>
  </si>
  <si>
    <t>diretor@faurg.furg.br;
vanessasilveira@faurg.furg.br;
elis@faurg.furg.br</t>
  </si>
  <si>
    <t>28.523.215/0001-06</t>
  </si>
  <si>
    <t>UNIVERSIDADE FEDERAL FLUMINENSE</t>
  </si>
  <si>
    <t>UFF</t>
  </si>
  <si>
    <t xml:space="preserve">ANDREA BRITO LATGE </t>
  </si>
  <si>
    <t xml:space="preserve"> RUA MIGUEL DE FRIAS , N° 09, 7° ANDAR</t>
  </si>
  <si>
    <t xml:space="preserve"> ICARAÍ</t>
  </si>
  <si>
    <t xml:space="preserve"> NITERÓI</t>
  </si>
  <si>
    <t xml:space="preserve"> 24220-000 </t>
  </si>
  <si>
    <t xml:space="preserve"> 21-26292111 / 21-26295205 </t>
  </si>
  <si>
    <t xml:space="preserve"> 21-21091674 </t>
  </si>
  <si>
    <t xml:space="preserve"> WWW.UFF.BR</t>
  </si>
  <si>
    <t xml:space="preserve"> ANOBREGA@ID.UFF.BR</t>
  </si>
  <si>
    <t>23.1</t>
  </si>
  <si>
    <t>0433/19</t>
  </si>
  <si>
    <t>Processos e novos materiais na área de petróleo, gás natural e biocombustíveis</t>
  </si>
  <si>
    <t> 3527-1001 / 3736-1001</t>
  </si>
  <si>
    <t>95.591.764/0001-05</t>
  </si>
  <si>
    <t>UNIVERSIDADE FEDERAL DE SANTA MARIA</t>
  </si>
  <si>
    <t>UFSM</t>
  </si>
  <si>
    <t xml:space="preserve">FERNANDA DE CASTILHOS </t>
  </si>
  <si>
    <t xml:space="preserve"> AV. RORAIMA, Nº 1000, CIDADE UNIVERSITÁRIA</t>
  </si>
  <si>
    <t xml:space="preserve"> CAMOBI</t>
  </si>
  <si>
    <t xml:space="preserve"> SANTA MARIA</t>
  </si>
  <si>
    <t xml:space="preserve"> 97105-900 </t>
  </si>
  <si>
    <t xml:space="preserve"> 55-32208101 / 55-32208000 </t>
  </si>
  <si>
    <t xml:space="preserve"> 55-32208101 </t>
  </si>
  <si>
    <t xml:space="preserve"> WWW.UFSM.BR</t>
  </si>
  <si>
    <t xml:space="preserve"> GABINETEREITOR@UFSM.BR</t>
  </si>
  <si>
    <t>24.1</t>
  </si>
  <si>
    <t>0434/19</t>
  </si>
  <si>
    <t>Programa de recursos humanos em produção e processamento de petróleo, gás natural, e biocombustíveis</t>
  </si>
  <si>
    <t>R. São Francisco Xavier, 524, Maracanã – Rio de Janeiro – RJ</t>
  </si>
  <si>
    <t>20550-900</t>
  </si>
  <si>
    <t xml:space="preserve"> 2334-0652 / 2334-0426 / 2334-0569</t>
  </si>
  <si>
    <t>reitoria@uerj.br</t>
  </si>
  <si>
    <t>https://www.uerj.br/</t>
  </si>
  <si>
    <t>40.181.307/0001-50</t>
  </si>
  <si>
    <t>(21) 2334-0126
(21) 23342144</t>
  </si>
  <si>
    <t xml:space="preserve">acpnr@yahoo.com.br;
</t>
  </si>
  <si>
    <t>32.479.123/0001-43</t>
  </si>
  <si>
    <t>UNIVERSIDADE FEDERAL DO ESPÍRITO SANTO</t>
  </si>
  <si>
    <t>UFES</t>
  </si>
  <si>
    <t xml:space="preserve">VALDEMAR LACERDA JÚNIOR </t>
  </si>
  <si>
    <t xml:space="preserve"> AVENIDA FERNANDO FERRARI Nº 514</t>
  </si>
  <si>
    <t xml:space="preserve"> GOIABEIRAS</t>
  </si>
  <si>
    <t xml:space="preserve"> VITÓRIA</t>
  </si>
  <si>
    <t xml:space="preserve"> ES</t>
  </si>
  <si>
    <t xml:space="preserve"> 29060-900 </t>
  </si>
  <si>
    <t xml:space="preserve"> 27-33357210 / 27-40092439 </t>
  </si>
  <si>
    <t xml:space="preserve"> 27-33352818 </t>
  </si>
  <si>
    <t xml:space="preserve"> WWW.UFES.BR</t>
  </si>
  <si>
    <t xml:space="preserve"> REITOR@UFES.BR</t>
  </si>
  <si>
    <t>25.1</t>
  </si>
  <si>
    <t>0435/19</t>
  </si>
  <si>
    <t>Programa de formação de recursos humanos em engenharia de exploração e produção de petróleo</t>
  </si>
  <si>
    <t>Av Alberto Lamego, 2000 - Parque California, Campos dos Goytacazes - RJ</t>
  </si>
  <si>
    <t>28013-602</t>
  </si>
  <si>
    <t>Campos dos Goytacazes</t>
  </si>
  <si>
    <t xml:space="preserve"> 2739-7002 - 2739-7006</t>
  </si>
  <si>
    <t>reitoria@uenf.br</t>
  </si>
  <si>
    <t>uenf.br</t>
  </si>
  <si>
    <t>28.976.710/0001-70</t>
  </si>
  <si>
    <t>(22) 2732-2605</t>
  </si>
  <si>
    <t xml:space="preserve">fundenor@fundenor.com.br;
</t>
  </si>
  <si>
    <t>06.279.103/0001-19</t>
  </si>
  <si>
    <t>FUNDAÇÃO UNIVERSIDADE FEDERAL DO MARANHÃO</t>
  </si>
  <si>
    <t>UFMA</t>
  </si>
  <si>
    <t xml:space="preserve">NAIR PORTELA SILVA COUTINHO </t>
  </si>
  <si>
    <t xml:space="preserve"> AVENIDA DOS PORTUGUESES 1966</t>
  </si>
  <si>
    <t xml:space="preserve"> BACANGA</t>
  </si>
  <si>
    <t xml:space="preserve"> SÃO LUÍS</t>
  </si>
  <si>
    <t xml:space="preserve"> MA</t>
  </si>
  <si>
    <t xml:space="preserve"> 65080-805 </t>
  </si>
  <si>
    <t xml:space="preserve"> 98-32728004 / 98-32728003 </t>
  </si>
  <si>
    <t xml:space="preserve"> 98-2215285 </t>
  </si>
  <si>
    <t xml:space="preserve"> WWW.UFMA.BR</t>
  </si>
  <si>
    <t xml:space="preserve"> REITORIA@UFMA.BR</t>
  </si>
  <si>
    <t>26.1</t>
  </si>
  <si>
    <t>0436/19</t>
  </si>
  <si>
    <t>Programa de recursos humanos em engenharia de petróleo</t>
  </si>
  <si>
    <t>Av. Senador Salgado Filho, 3000, Campus Universitário, Lagoa Nova - Natal, RN</t>
  </si>
  <si>
    <t>59078-970</t>
  </si>
  <si>
    <t>Natal</t>
  </si>
  <si>
    <t>RN</t>
  </si>
  <si>
    <t xml:space="preserve"> 3342 2317 (Ramal 114)</t>
  </si>
  <si>
    <t>secretariado@reitoria.ufrn.br</t>
  </si>
  <si>
    <t>https://ufrn.br/</t>
  </si>
  <si>
    <t>08.469.280/0001-93</t>
  </si>
  <si>
    <t>(84) 3092-9270</t>
  </si>
  <si>
    <t xml:space="preserve">maitelli@funpec.br;
</t>
  </si>
  <si>
    <t>24.529.265/0001-40</t>
  </si>
  <si>
    <t>UNIVERSIDADE FEDERAL RURAL DO SEMI ÁRIDO</t>
  </si>
  <si>
    <t>UFERSA</t>
  </si>
  <si>
    <t xml:space="preserve">Ludimilla Carvalho Serafim de Oliveira </t>
  </si>
  <si>
    <t xml:space="preserve"> RODOVIA BR 110- S/N KM 47 </t>
  </si>
  <si>
    <t xml:space="preserve"> PRESIDENTE COSTA E SILVA</t>
  </si>
  <si>
    <t xml:space="preserve"> MOSSORÓ</t>
  </si>
  <si>
    <t xml:space="preserve"> 59625-900 </t>
  </si>
  <si>
    <t xml:space="preserve"> 84-33178226 / 84-33178224 </t>
  </si>
  <si>
    <t xml:space="preserve"> 84-33151778 </t>
  </si>
  <si>
    <t xml:space="preserve"> WWW.UFERSA.EDU.BR</t>
  </si>
  <si>
    <t xml:space="preserve"> REITOR@UFERSA.EDU.BR</t>
  </si>
  <si>
    <t>27.1</t>
  </si>
  <si>
    <t>0437/19</t>
  </si>
  <si>
    <t>Exploração, desenvolvimento e produção de petróleo, gás natural e biocombustíveis</t>
  </si>
  <si>
    <t>SERVIÇO NACIONAL DE APRENDIZAGEM INDUSTRIAL, CENTRO INTEGRADO DE MANUFATURA E
TECNOLOGIA - CIMATEC</t>
  </si>
  <si>
    <t>SENAI-BA</t>
  </si>
  <si>
    <t>Av. Orlando Gomes, 1845, Piatã - Salvador, BA</t>
  </si>
  <si>
    <t>41650-110</t>
  </si>
  <si>
    <t>Salvador</t>
  </si>
  <si>
    <t>BA</t>
  </si>
  <si>
    <t>rodrigo.a@fieb.org.br</t>
  </si>
  <si>
    <t>http://www.senaicimatec.com.br/</t>
  </si>
  <si>
    <t>(71) 3343-1351</t>
  </si>
  <si>
    <t xml:space="preserve">rodrigo.a@fieb.org.br;
</t>
  </si>
  <si>
    <t>FUNDAÇÃO DE DESENVOLVIMENTO DA PESQUISA</t>
  </si>
  <si>
    <t>FUNDEP</t>
  </si>
  <si>
    <t xml:space="preserve">CLAÚDIA APARECIDA MARLIERE DE LIMA </t>
  </si>
  <si>
    <t xml:space="preserve"> AVENIDA ANTÔNIO CARLOS, Nº 6627 - UNIDADE ADMINISTRATIVA II - CAMPUS UFMG</t>
  </si>
  <si>
    <t xml:space="preserve"> PAMPULHA</t>
  </si>
  <si>
    <t xml:space="preserve"> BELO HORIZONTE</t>
  </si>
  <si>
    <t xml:space="preserve"> 30120-972 </t>
  </si>
  <si>
    <t xml:space="preserve"> 31-34094234 / 31-34094257 </t>
  </si>
  <si>
    <t xml:space="preserve"> 31-34095552 </t>
  </si>
  <si>
    <t xml:space="preserve"> WWW.FUNDEP.UFMG.BR</t>
  </si>
  <si>
    <t xml:space="preserve"> PRESIDENCIA@FUNDEP.UFMG.BR</t>
  </si>
  <si>
    <t>28.1</t>
  </si>
  <si>
    <t>0438/19</t>
  </si>
  <si>
    <t>Formação de profissionais em análise de bacias aplicada à exploração de petróleo e gás natural</t>
  </si>
  <si>
    <t>FUNDAÇÃO DE ENSINO E ENGENHARIA DE SANTA CATARINA</t>
  </si>
  <si>
    <t>FEESC</t>
  </si>
  <si>
    <t>Raul Valentim da Silva</t>
  </si>
  <si>
    <t xml:space="preserve"> RUA DELFINO CONTI S/N. CAMPUS UNIVERSITÁRIO</t>
  </si>
  <si>
    <t xml:space="preserve"> 88040-970 </t>
  </si>
  <si>
    <t xml:space="preserve"> 48-32314405 / 48-32314400 </t>
  </si>
  <si>
    <t xml:space="preserve"> 48-32314403 </t>
  </si>
  <si>
    <t xml:space="preserve"> WWW.FEESC.ORG.BR</t>
  </si>
  <si>
    <t xml:space="preserve"> PROJETOS@FEESC.ORG.BR</t>
  </si>
  <si>
    <t>29.1</t>
  </si>
  <si>
    <t>0439/19</t>
  </si>
  <si>
    <t>Tecnologias de produção e processos para refino de petróleo</t>
  </si>
  <si>
    <t>FUNDAÇÃO COORDENAÇÃO DE PROJETOS, PESQUISAS E ESTUDOS TECNOLÓGICOS COPPETEC</t>
  </si>
  <si>
    <t>COPPETEC</t>
  </si>
  <si>
    <t xml:space="preserve"> AVENIDA MONIZ ARAGÃO N.360 BLOCO I CGTEC - CIDADE UNIVERSITÁRIA</t>
  </si>
  <si>
    <t xml:space="preserve"> ILHA DO FUNDÃO</t>
  </si>
  <si>
    <t xml:space="preserve"> 21941-594 </t>
  </si>
  <si>
    <t xml:space="preserve"> 21-36223464 / 21-36223400 </t>
  </si>
  <si>
    <t xml:space="preserve"> 21-36223400 </t>
  </si>
  <si>
    <t xml:space="preserve"> WWW.COPPETEC.COPPE.UFRJ.BR</t>
  </si>
  <si>
    <t xml:space="preserve"> COPPETEC@COPPETEC.COPPE.UFRJ.BR</t>
  </si>
  <si>
    <t>30.1</t>
  </si>
  <si>
    <t>0440/19</t>
  </si>
  <si>
    <t>Engenharia do processamento de petróleo e gás, produção de biocombustíveis e energias renováveis</t>
  </si>
  <si>
    <t>Avenida Professor Moraes Rêgo, 1235 - Recife, PE</t>
  </si>
  <si>
    <t>50670-901</t>
  </si>
  <si>
    <t>Recife</t>
  </si>
  <si>
    <t>PE</t>
  </si>
  <si>
    <t xml:space="preserve"> 2126-8001</t>
  </si>
  <si>
    <t> secretaria.reitor@ufpe.br</t>
  </si>
  <si>
    <t>https://www.ufpe.br/</t>
  </si>
  <si>
    <t>11.735.586/0001-59</t>
  </si>
  <si>
    <t>(81) 2126-4646</t>
  </si>
  <si>
    <t xml:space="preserve">fade@fade.org.br;
</t>
  </si>
  <si>
    <t>FUNDAÇÃO DE DESENVOLVIMENTO DA UNICAMP</t>
  </si>
  <si>
    <t>FUNCAMP</t>
  </si>
  <si>
    <t xml:space="preserve">PAULO FERREIRA DE ARAÚJO </t>
  </si>
  <si>
    <t xml:space="preserve"> AVENIDA ÉRICO VERÍSSIMO N.1251 CAMPUS UNICAMP/DISTRITO BARÃO GERALDO</t>
  </si>
  <si>
    <t xml:space="preserve"> 13083-851 </t>
  </si>
  <si>
    <t xml:space="preserve"> 19-35212700 / 19-35212871 </t>
  </si>
  <si>
    <t xml:space="preserve"> 19-35218262 </t>
  </si>
  <si>
    <t xml:space="preserve"> WWW.FUNCAMP.UNICAMP.BR</t>
  </si>
  <si>
    <t xml:space="preserve"> DIRETOR@FUNCAMP.UNICAMP.BR</t>
  </si>
  <si>
    <t>31.1</t>
  </si>
  <si>
    <t>0441/19</t>
  </si>
  <si>
    <t>Programa da ufc para formação de recursos humanos em engenharia e ciências do petróleo e gás natural</t>
  </si>
  <si>
    <t>Departamento de Engenharia Metalúrgica</t>
  </si>
  <si>
    <t>Av. Da Universidade, 2853 - Benfica - Fortaleza, CE</t>
  </si>
  <si>
    <t>60020-181</t>
  </si>
  <si>
    <t>Fortaleza</t>
  </si>
  <si>
    <t>CE</t>
  </si>
  <si>
    <t xml:space="preserve"> 3366-7300</t>
  </si>
  <si>
    <t>greitor@ufc.br</t>
  </si>
  <si>
    <t>http://www.ufc.br/</t>
  </si>
  <si>
    <t>08.918.421/0001-08</t>
  </si>
  <si>
    <t>(85) 98504-4144</t>
  </si>
  <si>
    <t xml:space="preserve">wsa@ufc.br;
</t>
  </si>
  <si>
    <t>FUNDAÇÃO DE APOIO À UNIVERSIDADE DE SÃO PAULO</t>
  </si>
  <si>
    <t>FUSP</t>
  </si>
  <si>
    <t xml:space="preserve">ANTONIO VARGAS DE OLIVEIRA FIGUEIRA </t>
  </si>
  <si>
    <t xml:space="preserve"> RUA AFRÂNIO PEIXOTO, 14</t>
  </si>
  <si>
    <t xml:space="preserve"> 11-30350585 / 11-30350550 </t>
  </si>
  <si>
    <t xml:space="preserve"> 11-30350580 </t>
  </si>
  <si>
    <t xml:space="preserve"> WWW.FUSP.ORG.BR</t>
  </si>
  <si>
    <t xml:space="preserve"> FUSP@FUSP.ORG.BR</t>
  </si>
  <si>
    <t>32.1</t>
  </si>
  <si>
    <t>0442/19</t>
  </si>
  <si>
    <t>Nanotecnologia e novos materiais aplicados ao setor de petróleo, gás natural e biocombustíveis</t>
  </si>
  <si>
    <t>FUNDAÇÃO DA UNIVERSIDADE FEDERAL DO PARANÁ PARA O DESENVOLVIMENTO DA CIÊNCIA, TECNOLOGIA E DA CULTURA</t>
  </si>
  <si>
    <t>FUNPAR</t>
  </si>
  <si>
    <t xml:space="preserve">JOÃO DA SILVA DIAS </t>
  </si>
  <si>
    <t xml:space="preserve"> RUA JOÃO NEGRÃO 280</t>
  </si>
  <si>
    <t xml:space="preserve"> 80010-200 </t>
  </si>
  <si>
    <t xml:space="preserve"> 41-33607415 / 33-607445 </t>
  </si>
  <si>
    <t xml:space="preserve"> 41-33231633 </t>
  </si>
  <si>
    <t xml:space="preserve"> WWW.FUNPAR.UFPR.BR</t>
  </si>
  <si>
    <t xml:space="preserve"> FUNPAR@FUNPAR.UFPR.BR</t>
  </si>
  <si>
    <t>33.1</t>
  </si>
  <si>
    <t>0443/19</t>
  </si>
  <si>
    <t>Planejamento, regulação, análise e desenvolvimento energético</t>
  </si>
  <si>
    <t>FUNDAÇÃO LUIZ ENGLERT</t>
  </si>
  <si>
    <t>FLE</t>
  </si>
  <si>
    <t xml:space="preserve">ANDRÉ CEZAR ZINGANO </t>
  </si>
  <si>
    <t xml:space="preserve"> RUA MATIAS JOSÉ BINS, Nº 364</t>
  </si>
  <si>
    <t xml:space="preserve"> TRÊS FIGUEIRAS</t>
  </si>
  <si>
    <t xml:space="preserve"> 90001-970 </t>
  </si>
  <si>
    <t xml:space="preserve"> 51-2864333 / 51-32864343 </t>
  </si>
  <si>
    <t xml:space="preserve"> WWW.LAPES.UFRGS.BR</t>
  </si>
  <si>
    <t xml:space="preserve"> FLE@FLE.ORG.BR</t>
  </si>
  <si>
    <t>34.1</t>
  </si>
  <si>
    <t>0444/19</t>
  </si>
  <si>
    <t>Programa interdepartamental de formação de rh em exploração e produção de petróleo e gás natural</t>
  </si>
  <si>
    <t>Departamento de Energia (DEN)</t>
  </si>
  <si>
    <t>Rua Quirino de Andrade, 215, Centro - São Paulo - SP</t>
  </si>
  <si>
    <t>01049-010</t>
  </si>
  <si>
    <t xml:space="preserve"> 5627-0217</t>
  </si>
  <si>
    <t>reitor@unesp.br</t>
  </si>
  <si>
    <t>https://www.unesp.br/</t>
  </si>
  <si>
    <t>(12) 3123-2803</t>
  </si>
  <si>
    <t xml:space="preserve">direcao.feg@unesp.br;
</t>
  </si>
  <si>
    <t>FUNDAÇÃO DE APOIO À EDUCAÇÃO, PESQUISA E DESENVOLVIMENTO CIENTÍFICO TECNOLÓGICO DA UNIVERSIDADE TECNOLÓGICA FEDERAL DO PARANÁ CAMPUS CURITIBA</t>
  </si>
  <si>
    <t>FUNTEF-PR</t>
  </si>
  <si>
    <t xml:space="preserve">HUMBERTO REMIGIO GAMBA </t>
  </si>
  <si>
    <t xml:space="preserve"> 33-104810 </t>
  </si>
  <si>
    <t xml:space="preserve"> www.funtefpr.org.br</t>
  </si>
  <si>
    <t xml:space="preserve"> sr@funtefpr.org.br</t>
  </si>
  <si>
    <t>35.1</t>
  </si>
  <si>
    <t>0445/19</t>
  </si>
  <si>
    <t>Monitoramento inteligente, controle avançado e otimização econômica para campos de petróleo e gás</t>
  </si>
  <si>
    <t>Rua Augusto Viana, s/n, Palácio da Reitoria, Canela - Salvador - BA</t>
  </si>
  <si>
    <t>40110-909</t>
  </si>
  <si>
    <t xml:space="preserve"> 3283 7072</t>
  </si>
  <si>
    <t>gabinete@ufba.br</t>
  </si>
  <si>
    <t>https://www.ufba.br/</t>
  </si>
  <si>
    <t>14.645.162/0001-91</t>
  </si>
  <si>
    <t>(72) 3183-8410</t>
  </si>
  <si>
    <t xml:space="preserve">roliveira@fapex.org.br;
</t>
  </si>
  <si>
    <t>FUNDAÇÃO DE APOIO À UNIVERSIDADE DO RIO GRANDE</t>
  </si>
  <si>
    <t>FAURG</t>
  </si>
  <si>
    <t>EDNEI GILBERTO PRIMEL</t>
  </si>
  <si>
    <t xml:space="preserve"> AVENIDA ITÁLIA KM8- S/Nº PRÉDIO CENTRO DE CONVIVÊNCIA CAMPUS CARREIROS</t>
  </si>
  <si>
    <t xml:space="preserve"> 96203-900 </t>
  </si>
  <si>
    <t xml:space="preserve"> 53-32336836 / 53-32301194 </t>
  </si>
  <si>
    <t xml:space="preserve"> 53-32302338 </t>
  </si>
  <si>
    <t xml:space="preserve"> DIRETOR@FAURG.FURG.BR</t>
  </si>
  <si>
    <t>36.1</t>
  </si>
  <si>
    <t>0446/19</t>
  </si>
  <si>
    <t>Programa de recursos humanos em petróleo e meio ambiente da universidade federal da bahia (pema)</t>
  </si>
  <si>
    <t>ASSOCIAÇÃO CULTURAL E DE PESQUISA NOEL ROSA</t>
  </si>
  <si>
    <t>ACPNR</t>
  </si>
  <si>
    <t xml:space="preserve">CLAUDIA GONÇALVES DE LIMA </t>
  </si>
  <si>
    <t xml:space="preserve"> Rua São Francisco Xavier, 524 - 2º Andar, Bloco F, Sala 2142B</t>
  </si>
  <si>
    <t xml:space="preserve"> 23-340126 / 21-26228149 </t>
  </si>
  <si>
    <t xml:space="preserve"> acpnr@yahoo.com.br</t>
  </si>
  <si>
    <t>37.1</t>
  </si>
  <si>
    <t>0447/19</t>
  </si>
  <si>
    <t>Programa de formação de recursos humanos em blocombustívels e energias renováveis</t>
  </si>
  <si>
    <t>FUNDAÇÃO NORTE FLUMINENSE DE DESENVOLVIMENTO REGIONAL</t>
  </si>
  <si>
    <t>FUNDENOR</t>
  </si>
  <si>
    <t xml:space="preserve">JOSÉ CARLOS AZEVEDO DE MENEZES </t>
  </si>
  <si>
    <t xml:space="preserve"> AV. PRESIDENTE VARGAS, 180 </t>
  </si>
  <si>
    <t xml:space="preserve"> PECUÁRIA</t>
  </si>
  <si>
    <t xml:space="preserve"> 28053-100 </t>
  </si>
  <si>
    <t xml:space="preserve"> 22-27322755 / 22-27261696 </t>
  </si>
  <si>
    <t xml:space="preserve"> 22-27322605 </t>
  </si>
  <si>
    <t xml:space="preserve"> WWW.FUNDENOR.COM.BR</t>
  </si>
  <si>
    <t xml:space="preserve"> FUNDENOR@FUNDENOR.COM.BR</t>
  </si>
  <si>
    <t>38.1</t>
  </si>
  <si>
    <t>0448/19</t>
  </si>
  <si>
    <t>Análise de riscos e modelagem ambiental na exploração, desenvolvimento e produção de petróleo e gás</t>
  </si>
  <si>
    <t>FUNDAÇÃO NORTE RIO GRANDENSE DE PESQUISA E CULTURA</t>
  </si>
  <si>
    <t>FUNPEC</t>
  </si>
  <si>
    <t xml:space="preserve">ANDRÉ LAURINDO MAITELLI </t>
  </si>
  <si>
    <t xml:space="preserve"> AVENIDA SALGADO FILHO, CAMPUS UNIVERSITÁRIO S/N</t>
  </si>
  <si>
    <t xml:space="preserve"> 59078-900 </t>
  </si>
  <si>
    <t xml:space="preserve"> 84-30929225 / 30-929200 </t>
  </si>
  <si>
    <t xml:space="preserve"> 30-929270 </t>
  </si>
  <si>
    <t xml:space="preserve"> WWW.FUNPEC.BR</t>
  </si>
  <si>
    <t xml:space="preserve"> FUNPEC@FUNPEC.BR</t>
  </si>
  <si>
    <t>39.1</t>
  </si>
  <si>
    <t>0449/19</t>
  </si>
  <si>
    <t>Formação de pessoal em biocombustíveis</t>
  </si>
  <si>
    <t>UNIVERSIDADE FEDERAL DE SÃO CARLOS</t>
  </si>
  <si>
    <t>Rodovia Washington Luiz, Km 235 - São Carlos, SP</t>
  </si>
  <si>
    <t>13565-905</t>
  </si>
  <si>
    <t>São Carlos</t>
  </si>
  <si>
    <t xml:space="preserve"> 3351-8101 3351-8102 3361-2081</t>
  </si>
  <si>
    <t>reitoria@ufscar.br</t>
  </si>
  <si>
    <t>https://www2.ufscar.br/</t>
  </si>
  <si>
    <t>66.991.647/0001-30</t>
  </si>
  <si>
    <t>Targino de Araújo Filho</t>
  </si>
  <si>
    <t>(16) 3351-9000</t>
  </si>
  <si>
    <t>targino@dep.ufscar.br;
mariana.goncalves@fai.ufscar.br;
armando.martins@fai.ufscar.br;
Gilmar.bertogo@fai.ufscar.br</t>
  </si>
  <si>
    <t>FUNDAÇÃO DE APOIO AO DESENVOLVIMENTO DA UNIVERSIDADE FEDERAL DE PERNAMBUCO</t>
  </si>
  <si>
    <t>FADE-UFPE</t>
  </si>
  <si>
    <t xml:space="preserve">VALDINEY VELOSO GOUVEIA </t>
  </si>
  <si>
    <t xml:space="preserve"> RUA ACADÊMICO HELIO RAMOS, N º 336</t>
  </si>
  <si>
    <t xml:space="preserve"> VARZEA</t>
  </si>
  <si>
    <t xml:space="preserve"> 50740-533 </t>
  </si>
  <si>
    <t xml:space="preserve"> 81-21264600 / 81-21264602 </t>
  </si>
  <si>
    <t xml:space="preserve"> 81-21264630 </t>
  </si>
  <si>
    <t xml:space="preserve"> WWW.FADE.ORG.BR</t>
  </si>
  <si>
    <t xml:space="preserve"> FADE@FADE.ORG.BR</t>
  </si>
  <si>
    <t>40.1</t>
  </si>
  <si>
    <t>0450/19</t>
  </si>
  <si>
    <t>Geociências aplicadas ao setor de petróleo e gás</t>
  </si>
  <si>
    <t>José Alexandre de Jesus Perinotto</t>
  </si>
  <si>
    <t>(19) 3526-9001</t>
  </si>
  <si>
    <t xml:space="preserve">alexandre.perinotto@unesp.br;
</t>
  </si>
  <si>
    <t>FUNDAÇÃO DE APOIO A SERVIÇOS TÉCNICOS, ENSINO E FOMENTO A PESQUISAS</t>
  </si>
  <si>
    <t>FUNDAÇÃO ASTEF</t>
  </si>
  <si>
    <t xml:space="preserve">JOSÉ DE PAULA BARROS NETO </t>
  </si>
  <si>
    <t xml:space="preserve"> CAMPUS UNIVERSITÁRIO DO PICI, BLOCO 710 SALA B</t>
  </si>
  <si>
    <t xml:space="preserve"> AMADEU FRUTADO</t>
  </si>
  <si>
    <t xml:space="preserve"> 60455-900 </t>
  </si>
  <si>
    <t xml:space="preserve"> 85-32171172 / 85-32171282 </t>
  </si>
  <si>
    <t xml:space="preserve"> 85-32171900 </t>
  </si>
  <si>
    <t xml:space="preserve"> ALMIR@UFC.BR</t>
  </si>
  <si>
    <t>41.1</t>
  </si>
  <si>
    <t>0451/19</t>
  </si>
  <si>
    <t>Planejamento energético e ambiental em óleo, gás natural e biocombustíveis</t>
  </si>
  <si>
    <t>FUNDAÇÃO DE APOIO À PESQUISA E À EXTENSÃO FAPEX-BA</t>
  </si>
  <si>
    <t>FAPEX-BA</t>
  </si>
  <si>
    <t xml:space="preserve">JOÃO CARLOS SALLES PIRES DA SILVA </t>
  </si>
  <si>
    <t xml:space="preserve"> AVENIDA MANOEL DIAS DA SILVA N.1784, EDIFÍCIO COMERCIAL PITUBA CENTER</t>
  </si>
  <si>
    <t xml:space="preserve"> PITUBA</t>
  </si>
  <si>
    <t xml:space="preserve"> 41830-001 </t>
  </si>
  <si>
    <t xml:space="preserve"> 71-31838430 / 71-31838429 </t>
  </si>
  <si>
    <t xml:space="preserve"> 71-31838246 </t>
  </si>
  <si>
    <t xml:space="preserve"> WWW.FAPEX.ORG.BR</t>
  </si>
  <si>
    <t xml:space="preserve"> NEGOCIOS@FAPEX.ORG.BR</t>
  </si>
  <si>
    <t>42.1</t>
  </si>
  <si>
    <t>0452/19</t>
  </si>
  <si>
    <t>Programa de formação em geociências e informática aplicadas ao setor de petróleo e gás natural</t>
  </si>
  <si>
    <t>FUNDAÇÃO DE APOIO INSTITUCIONAL AO DESENVOLVIMENTO CIENTÍFICO E TECNOLÓGICO</t>
  </si>
  <si>
    <t>FAI-UFSCAR</t>
  </si>
  <si>
    <t xml:space="preserve"> RODOVIA WASHINGTON LUIS S/Nº, KM 235 </t>
  </si>
  <si>
    <t xml:space="preserve"> 16-33519000 / 16-33518288 </t>
  </si>
  <si>
    <t xml:space="preserve"> 16-33519008 </t>
  </si>
  <si>
    <t xml:space="preserve"> WWW.FAI.UFSCAR.BR</t>
  </si>
  <si>
    <t xml:space="preserve"> FAI@FAI.UFSCAR.BR</t>
  </si>
  <si>
    <t>43.1</t>
  </si>
  <si>
    <t>0453/19</t>
  </si>
  <si>
    <t>Formação de recursos humanos em geologia do petróleo</t>
  </si>
  <si>
    <t>83.476.911/0001-17</t>
  </si>
  <si>
    <t>FUNDAÇÃO DE AMPARO À PESQUISA E EXTENSÃO UNIVERSITÁRIA</t>
  </si>
  <si>
    <t>FAPEU</t>
  </si>
  <si>
    <t xml:space="preserve">GILBERTO VIEIRA ÂNGELO </t>
  </si>
  <si>
    <t xml:space="preserve"> R DELFINO CONTI (CAMPUS UNIVERSITÁRIO DA UFSC) S/Nº</t>
  </si>
  <si>
    <t xml:space="preserve"> 88040-370 </t>
  </si>
  <si>
    <t xml:space="preserve"> 48-37212514 / 48-33317495 </t>
  </si>
  <si>
    <t xml:space="preserve"> 48-32340581 </t>
  </si>
  <si>
    <t xml:space="preserve"> WWW.FAPEU.ORG.BR</t>
  </si>
  <si>
    <t xml:space="preserve"> SANTANA@FAPEU.ORG.BR</t>
  </si>
  <si>
    <t>44.1</t>
  </si>
  <si>
    <t>0454/19</t>
  </si>
  <si>
    <t>Engenharia de processos em plantas de petróleo, gás natural e biocombustíveis</t>
  </si>
  <si>
    <t>Universidade Federal do Rio Grande do Norte</t>
  </si>
  <si>
    <t>00.662.065/0001-00</t>
  </si>
  <si>
    <t>FUNDAÇÃO DE APOIO AO ENSINO, PESQUISA E EXTENSÃO DE ITAJUBÁ</t>
  </si>
  <si>
    <t>FAPEPE</t>
  </si>
  <si>
    <t xml:space="preserve">OSVALDO JOSÉ VENTURINI </t>
  </si>
  <si>
    <t xml:space="preserve"> AVENIDA PAULO CARNEIRO SANTIAGO N.472</t>
  </si>
  <si>
    <t xml:space="preserve"> PINHERINHO</t>
  </si>
  <si>
    <t xml:space="preserve"> 37500-191 </t>
  </si>
  <si>
    <t xml:space="preserve"> 35-36223543 / 35-36220107 </t>
  </si>
  <si>
    <t xml:space="preserve"> 35-36223543 </t>
  </si>
  <si>
    <t xml:space="preserve"> WWW.FAPEPE.ORG.BR</t>
  </si>
  <si>
    <t xml:space="preserve"> FAPEPE@FAPEPE.ORG.BR</t>
  </si>
  <si>
    <t>45.1</t>
  </si>
  <si>
    <t>0455/19</t>
  </si>
  <si>
    <t>Formação de engenheiros para o setor de petróleo, gás e energias renováveis</t>
  </si>
  <si>
    <t>(48) 3721-9379</t>
  </si>
  <si>
    <t xml:space="preserve">julio.passos@lepten.ufsc.br;
</t>
  </si>
  <si>
    <t>03.438.229/0001-09</t>
  </si>
  <si>
    <t>FUNDAÇÃO EUCLIDES DA CUNHA DE APOIO INSTITUCIONAL À UFF</t>
  </si>
  <si>
    <t>FEC</t>
  </si>
  <si>
    <t xml:space="preserve">ALBERTO DI SABBATO </t>
  </si>
  <si>
    <t xml:space="preserve"> RUA MIGUEL DE FRIAS, 123 PARTE </t>
  </si>
  <si>
    <t xml:space="preserve"> 24220-001 </t>
  </si>
  <si>
    <t xml:space="preserve"> 21-21091661 / 21-26131661 </t>
  </si>
  <si>
    <t xml:space="preserve"> WWW.FEC.UFF.BR</t>
  </si>
  <si>
    <t xml:space="preserve"> FEC@FEC.UFF.BR</t>
  </si>
  <si>
    <t>46.1</t>
  </si>
  <si>
    <t>0456/19</t>
  </si>
  <si>
    <t>Engenharia da energia: eficiência energética e biocombustíveis</t>
  </si>
  <si>
    <t>Av. BPS, 1303 - Itajubá, MG</t>
  </si>
  <si>
    <t>37500-903</t>
  </si>
  <si>
    <t>Itajubá</t>
  </si>
  <si>
    <t>reitoria@unifei.edu.br</t>
  </si>
  <si>
    <t>https://unifei.edu.br/</t>
  </si>
  <si>
    <t>(35) 3622-0107</t>
  </si>
  <si>
    <t xml:space="preserve">patricia@fapepe.org.br;
</t>
  </si>
  <si>
    <t>89.252.431/0001-59</t>
  </si>
  <si>
    <t>FUNDAÇÃO DE APOIO À TECNOLOGIA E CIÊNCIA - FATEC</t>
  </si>
  <si>
    <t>FATEC</t>
  </si>
  <si>
    <t xml:space="preserve">JEFERSON DE SOUZA FLORES </t>
  </si>
  <si>
    <t xml:space="preserve"> RUA Q-PRÉDIO 66 - CAMPUS DA UFSM</t>
  </si>
  <si>
    <t xml:space="preserve"> 97105-970 </t>
  </si>
  <si>
    <t xml:space="preserve"> 55-32266900 / 55-32208402 </t>
  </si>
  <si>
    <t xml:space="preserve"> 55-32266911 </t>
  </si>
  <si>
    <t xml:space="preserve"> FATEC@FATECSM.ORG.BR</t>
  </si>
  <si>
    <t>47.1</t>
  </si>
  <si>
    <t>0457/19</t>
  </si>
  <si>
    <t>Recursos humanos em sistema petrolífero análogo e simulação de reservatórios em bacias sedimentares</t>
  </si>
  <si>
    <t>Universidade Federal de Pernambuco</t>
  </si>
  <si>
    <t>02.980.103/0001-90</t>
  </si>
  <si>
    <t>FUNDAÇÃO ESPÍRITO SANTENSE DE TECNOLOGIA - FEST</t>
  </si>
  <si>
    <t>FEST</t>
  </si>
  <si>
    <t xml:space="preserve">ARMANDO BIONDO FILHO </t>
  </si>
  <si>
    <t xml:space="preserve"> AVENIDA FERNANDO FERRARI N.845 CAMPUS UNIVERSITÁRIO</t>
  </si>
  <si>
    <t xml:space="preserve"> 29075-010 </t>
  </si>
  <si>
    <t xml:space="preserve"> 27-3352690 / 27-33457555 </t>
  </si>
  <si>
    <t xml:space="preserve"> WWW.FEST.ORG.BR</t>
  </si>
  <si>
    <t xml:space="preserve"> SUPERINTENDENTE@FEST.ORG.BR</t>
  </si>
  <si>
    <t>48.1</t>
  </si>
  <si>
    <t>0458/19</t>
  </si>
  <si>
    <t>Caracterização e simulação de reservatórios, energias renováveis e biotecnologia ambiental</t>
  </si>
  <si>
    <t>07.060.718/0001-12</t>
  </si>
  <si>
    <t>FUNDAÇÃO SOUSÂNDRADE DE APOIO AO DESENVOLVIMENTO DA UFMA</t>
  </si>
  <si>
    <t>FSADU</t>
  </si>
  <si>
    <t xml:space="preserve">LUCIANA MARIA PINTO GURGEL ROCHA </t>
  </si>
  <si>
    <t xml:space="preserve"> RUA DAS JUÇARAS, QUADRA 44 N.28 </t>
  </si>
  <si>
    <t xml:space="preserve"> RENASCENÇA I</t>
  </si>
  <si>
    <t xml:space="preserve"> 65075-230 </t>
  </si>
  <si>
    <t xml:space="preserve"> 40-091009 / 98-4009100 </t>
  </si>
  <si>
    <t xml:space="preserve"> www.fsadu.org.br</t>
  </si>
  <si>
    <t xml:space="preserve"> GTEC@FSADU.ORG.BR</t>
  </si>
  <si>
    <t>49.1</t>
  </si>
  <si>
    <t>0459/19</t>
  </si>
  <si>
    <t>Uma abordagem interdisciplinar na formação de recursos humanos em petróleo, gás e biocombustíveis</t>
  </si>
  <si>
    <t>UNIVERSIDADE FEDERAL DO ABC</t>
  </si>
  <si>
    <t>Av dos Estados, 5001, Santo André - SP</t>
  </si>
  <si>
    <t>09.210-580</t>
  </si>
  <si>
    <t>Santo André</t>
  </si>
  <si>
    <t>3356-7081</t>
  </si>
  <si>
    <t>reitoria@ufabc.edu.br</t>
  </si>
  <si>
    <t>http://www.ufabc.edu.br/</t>
  </si>
  <si>
    <t>08.350.241/0001-72</t>
  </si>
  <si>
    <t>FUNDAÇÃO GUIMARÃES DUQUE</t>
  </si>
  <si>
    <t>FGD</t>
  </si>
  <si>
    <t xml:space="preserve">André Pedro Fernandes Neto </t>
  </si>
  <si>
    <t xml:space="preserve"> KM 47 DA BR 110</t>
  </si>
  <si>
    <t xml:space="preserve"> PRES. COSTA E SILVA</t>
  </si>
  <si>
    <t xml:space="preserve"> 84-33120503 / 84-33151744 </t>
  </si>
  <si>
    <t xml:space="preserve"> 84-33151744 </t>
  </si>
  <si>
    <t xml:space="preserve"> WWW.FGDUQUE.ORG.BR</t>
  </si>
  <si>
    <t xml:space="preserve"> FGD@FGDUQUE.ORG.BR</t>
  </si>
  <si>
    <t>50.1</t>
  </si>
  <si>
    <t>0460/19</t>
  </si>
  <si>
    <t>Química do petróleo e energias limpas</t>
  </si>
  <si>
    <t>Instituto de Química</t>
  </si>
  <si>
    <t>51.1</t>
  </si>
  <si>
    <t>0461/19</t>
  </si>
  <si>
    <t>Programa muitldisciplinar em petróleo, gás e energia</t>
  </si>
  <si>
    <t>Rua Miguel de Frias, 9, Icaraí - Niterói, RJ</t>
  </si>
  <si>
    <t>24220-008</t>
  </si>
  <si>
    <t>Niterói</t>
  </si>
  <si>
    <t>2629-5205, 2629-5238</t>
  </si>
  <si>
    <t>reitor@id.uff.br</t>
  </si>
  <si>
    <t>http://www.uff.br/</t>
  </si>
  <si>
    <t>(21) 2109-1661
(21) 2109-1652</t>
  </si>
  <si>
    <t>projetos@somosfec.org.br;
samantha.souza@somosfec.org.br</t>
  </si>
  <si>
    <t>52.1</t>
  </si>
  <si>
    <t>0462/19</t>
  </si>
  <si>
    <t>Programa de formação de recursos humanos em processamento de petróleo e biocombustíveis</t>
  </si>
  <si>
    <t>Av Roraima, 100 - Santa Maria, RS</t>
  </si>
  <si>
    <t>97105-900</t>
  </si>
  <si>
    <t>Santa Maria</t>
  </si>
  <si>
    <t>gabinetereitor@ufsm.br</t>
  </si>
  <si>
    <t>https://www.ufsm.br/</t>
  </si>
  <si>
    <t>53.1</t>
  </si>
  <si>
    <t>0463/19</t>
  </si>
  <si>
    <t>Programa de recursos humanos em petróleo e gás natural</t>
  </si>
  <si>
    <t>Av. Fernando Ferrari, 514, Goiabeiras - Vitória, ES</t>
  </si>
  <si>
    <t>29075-910</t>
  </si>
  <si>
    <t>Vitória</t>
  </si>
  <si>
    <t>ES</t>
  </si>
  <si>
    <t>4009-2770</t>
  </si>
  <si>
    <t>reitor@ufes.br</t>
  </si>
  <si>
    <t>http://www.ufes.br/</t>
  </si>
  <si>
    <t>(27) 3345-7555</t>
  </si>
  <si>
    <t xml:space="preserve">armando.biondo@fest.org.br;
sabrina.felix797@fest.org.br;
camila.soares@fest.org.br </t>
  </si>
  <si>
    <t>54.1</t>
  </si>
  <si>
    <t>0464/19</t>
  </si>
  <si>
    <t>Programa multidisciplinar de formação de recursos humanos em áreas de interesse do setor do petróleo</t>
  </si>
  <si>
    <t>UNIVERSIDADE FEDERAL DO MARANHÃO</t>
  </si>
  <si>
    <t>Av. Dos Portugueses, 1966, Bacanga - São Luiz, MA</t>
  </si>
  <si>
    <t>65080-805</t>
  </si>
  <si>
    <t>São Luiz</t>
  </si>
  <si>
    <t>MA</t>
  </si>
  <si>
    <t xml:space="preserve"> 3272-8004, 3272-8003</t>
  </si>
  <si>
    <t>reitoria@ufma.br</t>
  </si>
  <si>
    <t>https://portais.ufma.br/PortalUfma/</t>
  </si>
  <si>
    <t>(98) 4009-1004
(98) 4009-1001</t>
  </si>
  <si>
    <t>luciana@fsadu.org.br;
joanildamartins@fsadu.org.br</t>
  </si>
  <si>
    <t>55.1</t>
  </si>
  <si>
    <t>0465/19</t>
  </si>
  <si>
    <t>Sustentabilidade na indústria de petróleo, gás natural e biocombustíveis</t>
  </si>
  <si>
    <t>UNIVERSIDADE FEDERAL RURAL DO SEMI-ÁRIDO</t>
  </si>
  <si>
    <t>Av. Francisco Mota, 572, Presidente Costa e Silva - Mossoró, RN</t>
  </si>
  <si>
    <t>59625-900</t>
  </si>
  <si>
    <t>Mossoró</t>
  </si>
  <si>
    <t xml:space="preserve"> 3317-8225</t>
  </si>
  <si>
    <t>reitor@unifersa.edu.br</t>
  </si>
  <si>
    <t>https://ufersa.edu.br/</t>
  </si>
  <si>
    <t>André Pedro Fernandes Neto</t>
  </si>
  <si>
    <t>(84) 3312-0503</t>
  </si>
  <si>
    <t xml:space="preserve">andrepedro@ufersa.edu.br;
</t>
  </si>
  <si>
    <t>Histórico revisões</t>
  </si>
  <si>
    <t>Dados Projeto</t>
  </si>
  <si>
    <t>Repasse 1</t>
  </si>
  <si>
    <t>Repasse 2</t>
  </si>
  <si>
    <t>Repasse 3</t>
  </si>
  <si>
    <t>Repasse 4</t>
  </si>
  <si>
    <r>
      <t xml:space="preserve">Relativo a </t>
    </r>
    <r>
      <rPr>
        <b/>
        <sz val="8"/>
        <color rgb="FF000000"/>
        <rFont val="Calibri"/>
        <family val="2"/>
      </rPr>
      <t>2 meses</t>
    </r>
    <r>
      <rPr>
        <sz val="8"/>
        <color rgb="FF000000"/>
        <rFont val="Calibri"/>
        <family val="2"/>
      </rPr>
      <t xml:space="preserve"> das novas bolsas alocadas pelo 2º ciclo</t>
    </r>
  </si>
  <si>
    <t>Repasse 5</t>
  </si>
  <si>
    <t>PRH nº</t>
  </si>
  <si>
    <t>Ref. Finep
nº</t>
  </si>
  <si>
    <t>Sigla da Convenente</t>
  </si>
  <si>
    <t>Instituição de Ensino</t>
  </si>
  <si>
    <t>Sigla da 
Instituição de Ensino</t>
  </si>
  <si>
    <t>Bolsas</t>
  </si>
  <si>
    <t>Taxa de Bancada</t>
  </si>
  <si>
    <t>Despesas Operacionais (Fundações)</t>
  </si>
  <si>
    <t>Total Repasse 1</t>
  </si>
  <si>
    <t>Data do
Pagamento</t>
  </si>
  <si>
    <t>Total Repasse 2</t>
  </si>
  <si>
    <t>Total Repasse 3</t>
  </si>
  <si>
    <t>Total Repasse 4</t>
  </si>
  <si>
    <t>PRH-01</t>
  </si>
  <si>
    <t>PRH-02</t>
  </si>
  <si>
    <t>PRH-03</t>
  </si>
  <si>
    <t>PRH-04</t>
  </si>
  <si>
    <t>PRH-05</t>
  </si>
  <si>
    <t>PRH-06</t>
  </si>
  <si>
    <t>PRH-07</t>
  </si>
  <si>
    <t>PRH-08</t>
  </si>
  <si>
    <t>PRH-09</t>
  </si>
  <si>
    <t>PRH-10</t>
  </si>
  <si>
    <t>FACULDADES CATÓLICAS</t>
  </si>
  <si>
    <t>PRH-11</t>
  </si>
  <si>
    <t>PRH-12</t>
  </si>
  <si>
    <t>PRH-13</t>
  </si>
  <si>
    <t>PRH-14</t>
  </si>
  <si>
    <t>PRH-15</t>
  </si>
  <si>
    <t>PRH-16</t>
  </si>
  <si>
    <t>PRH-17</t>
  </si>
  <si>
    <t>PRH-18</t>
  </si>
  <si>
    <t>PRH-19</t>
  </si>
  <si>
    <t>PRH-20</t>
  </si>
  <si>
    <t>PRH-21</t>
  </si>
  <si>
    <t>FUNDAÇÃO DE APOIO À EDUCAÇÃO, PESQUISA E DESENVOLVIMENTO CIENTIFICO E TECNOLÓGICO DA UNIVERSIDADE TECNOLÓGICA FEDERAL DO PARANÁ</t>
  </si>
  <si>
    <t>PRH-22</t>
  </si>
  <si>
    <t>PRH-23</t>
  </si>
  <si>
    <t>PRH-24</t>
  </si>
  <si>
    <t>N/A</t>
  </si>
  <si>
    <t>PRH-25</t>
  </si>
  <si>
    <t>PRH-26</t>
  </si>
  <si>
    <t>PRH-27</t>
  </si>
  <si>
    <t>SERVIÇO NACIONAL DE APRENDIZAGEM</t>
  </si>
  <si>
    <t>SERVIÇO NACIONAL DE APRENDIZAGEM INDUSTRIAL, CENTRO INTEGRADO DE MANUFATURA E
 TECNOLOGIA - CIMATEC</t>
  </si>
  <si>
    <t>PRH-28</t>
  </si>
  <si>
    <t>PRH-29</t>
  </si>
  <si>
    <t>PRH-30</t>
  </si>
  <si>
    <t>PRH-31</t>
  </si>
  <si>
    <t>FUNDAÇÃO DE APOIO À SERVIÇOS TÉCNICOS, ENSINO E FOMENTO A PESQUISAS</t>
  </si>
  <si>
    <t>FUNDACAO ASTEF</t>
  </si>
  <si>
    <t>PRH-32</t>
  </si>
  <si>
    <t>PRH-33</t>
  </si>
  <si>
    <t>FUNDAÇÃO DE APOIO A UNIVERSIDADE DE SÃO PAULO</t>
  </si>
  <si>
    <t>PRH-34</t>
  </si>
  <si>
    <t>UNIVERSIDADE ESTADUAL PAULISTA JÚLIO DE MESQUITA FILHO</t>
  </si>
  <si>
    <t>PRH-35</t>
  </si>
  <si>
    <t>FUNDAÇÃO DE APOIO À PESQUISA E A EXTENSÃO</t>
  </si>
  <si>
    <t>FAPEX</t>
  </si>
  <si>
    <t>Pendente</t>
  </si>
  <si>
    <t>22/07/2021 e 26/07/2021</t>
  </si>
  <si>
    <t>PRH-36</t>
  </si>
  <si>
    <t>PRH-37</t>
  </si>
  <si>
    <t>PRH-38</t>
  </si>
  <si>
    <t>PRH-39</t>
  </si>
  <si>
    <t>FUNDAÇÃO DE APOIO INST AO DESENV CIENT E TECNOLÓGICO</t>
  </si>
  <si>
    <t>PRH-40</t>
  </si>
  <si>
    <t>INSTITUTO DE GEOCIÊNCIAS E CIÊNCIAS EXATAS - UNESP</t>
  </si>
  <si>
    <t>PRH-41</t>
  </si>
  <si>
    <t>PRH-42</t>
  </si>
  <si>
    <t>PRH-43</t>
  </si>
  <si>
    <t>PRH-44</t>
  </si>
  <si>
    <t>PRH-45</t>
  </si>
  <si>
    <t>PRH-46</t>
  </si>
  <si>
    <t>PRH-47</t>
  </si>
  <si>
    <t>PRH-48</t>
  </si>
  <si>
    <t>PRH-49</t>
  </si>
  <si>
    <t>PRH-50</t>
  </si>
  <si>
    <t>PRH-51</t>
  </si>
  <si>
    <t>PRH-52</t>
  </si>
  <si>
    <t>FUNDAÇÃO DE APOIO À TECNOLOGIA E CIÊNCIA</t>
  </si>
  <si>
    <t>PRH-53</t>
  </si>
  <si>
    <t>FUNDAÇÃO ESPÍRITO-SANTENSE DE TECNOLOGIA</t>
  </si>
  <si>
    <t>PRH-54</t>
  </si>
  <si>
    <t>PRH-55</t>
  </si>
  <si>
    <t>PROGRAMA DE RECURSOS HUMANOS DA ANP</t>
  </si>
  <si>
    <t>PARA O SETOR PETRÓLEO E GÁS - PRH-ANP</t>
  </si>
  <si>
    <t>GESTÃO: FINEP</t>
  </si>
  <si>
    <t>ENCAMINHAMENTO DE PRESTAÇÃO DE CONTAS</t>
  </si>
  <si>
    <t>E RELATÓRIO DE EXECUÇÃO FÍSICO-FINANCEIRA</t>
  </si>
  <si>
    <t>1 - IDENTIFICAÇÃO DO BENEFICIÁRIO</t>
  </si>
  <si>
    <t>Instituição Executora</t>
  </si>
  <si>
    <t>Período de</t>
  </si>
  <si>
    <r>
      <t xml:space="preserve">2 - TOTAL DE MENSALIDADES PAGAS PARA BOLSISTAS NO PERÍODO (Preencher em </t>
    </r>
    <r>
      <rPr>
        <b/>
        <i/>
        <sz val="10"/>
        <color rgb="FF000000"/>
        <rFont val="Arial"/>
        <family val="2"/>
      </rPr>
      <t>Pagamento de Bolsas</t>
    </r>
    <r>
      <rPr>
        <b/>
        <sz val="10"/>
        <color rgb="FF000000"/>
        <rFont val="Arial"/>
        <family val="2"/>
      </rPr>
      <t>)</t>
    </r>
  </si>
  <si>
    <t>Modalidade</t>
  </si>
  <si>
    <t>Valor / mês</t>
  </si>
  <si>
    <t>Mens. Pagas</t>
  </si>
  <si>
    <t>Total</t>
  </si>
  <si>
    <t>GRA</t>
  </si>
  <si>
    <t>COO</t>
  </si>
  <si>
    <t>MSc</t>
  </si>
  <si>
    <t>PV</t>
  </si>
  <si>
    <t>DSc</t>
  </si>
  <si>
    <t>AT</t>
  </si>
  <si>
    <t>PDsc</t>
  </si>
  <si>
    <t>TOTAL</t>
  </si>
  <si>
    <r>
      <t xml:space="preserve">3 - GASTOS EM TAXA DE BANCADA NO PERÍODO (Preencher em </t>
    </r>
    <r>
      <rPr>
        <b/>
        <i/>
        <sz val="10"/>
        <color rgb="FF000000"/>
        <rFont val="Arial"/>
        <family val="2"/>
      </rPr>
      <t>Utilização de Taxa de Bancada</t>
    </r>
    <r>
      <rPr>
        <b/>
        <sz val="10"/>
        <color rgb="FF000000"/>
        <rFont val="Arial"/>
        <family val="2"/>
      </rPr>
      <t>)</t>
    </r>
  </si>
  <si>
    <r>
      <t xml:space="preserve">4 - DEVOLUÇÕES REALIZADAS NO PERÍODO (Preencher em </t>
    </r>
    <r>
      <rPr>
        <b/>
        <i/>
        <sz val="10"/>
        <color rgb="FF000000"/>
        <rFont val="Arial"/>
        <family val="2"/>
      </rPr>
      <t>Devoluções à Conta</t>
    </r>
    <r>
      <rPr>
        <b/>
        <sz val="10"/>
        <color rgb="FF000000"/>
        <rFont val="Arial"/>
        <family val="2"/>
      </rPr>
      <t>)</t>
    </r>
  </si>
  <si>
    <t>5 - GASTOS EM DESPESAS OPERACIONAIS E ADMINISTRATIVAS (Fundação de Apoio)</t>
  </si>
  <si>
    <t>Valor</t>
  </si>
  <si>
    <t>Datas</t>
  </si>
  <si>
    <t>Valor repassado a título de despesas operacionais e administrativas pela Fundação:</t>
  </si>
  <si>
    <t>Valor recolhido a título de despesas operacionais e administrativas pela Fundação:</t>
  </si>
  <si>
    <t>6 - DISPONIBILIDADE FINANCEIRA NA CONTA DO PROGRAMA</t>
  </si>
  <si>
    <t>Despesas Operacionais e Administrativas</t>
  </si>
  <si>
    <t>Rendimento de Aplicação financeira</t>
  </si>
  <si>
    <t>7 - DECLARAÇÃO DO COORDENADOR</t>
  </si>
  <si>
    <t>Declaro que a execução físico-financeira foi feita de acordo com o previsto no Convênio, objeto do Auxílio financeiro recebido, e em conformidade com as orientações do Comitê Gestor do PRH/ANP na instituição, responsabilizando-me pelas informações contidas nesta prestação de contas, bem como pela guarda dos comprovantes originais das despesas realizadas.</t>
  </si>
  <si>
    <t>Nome do Coordenador do PRH</t>
  </si>
  <si>
    <t>Data</t>
  </si>
  <si>
    <t>Assinatura e Carimbo</t>
  </si>
  <si>
    <t>__/__/____</t>
  </si>
  <si>
    <t>8 - DECLARAÇÃO DE MEMBRO DA COMISSÃO GESTORA</t>
  </si>
  <si>
    <t>Declaro que analisei a presente Prestação de Contas e que a despesas realizadas estão em conformidade com as  orientações da Comissão Gestora dos Recursos do PRH-ANP na instituição.</t>
  </si>
  <si>
    <t xml:space="preserve">Nome do Membro da Comissão Gestora </t>
  </si>
  <si>
    <t>9 - DECLARAÇÃO DO ORDENADOR DE DESPESAS</t>
  </si>
  <si>
    <t>Nome do Ordenador de Despesas do Convênio</t>
  </si>
  <si>
    <t>10 - OBSERVAÇÕES</t>
  </si>
  <si>
    <t>Programa:</t>
  </si>
  <si>
    <t xml:space="preserve">PRH: </t>
  </si>
  <si>
    <t>Instituição Executora:</t>
  </si>
  <si>
    <t>DETALHAMENTO DE DISPÊNDIOS - PAGAMENTO DE BOLSAS</t>
  </si>
  <si>
    <t>Observações</t>
  </si>
  <si>
    <r>
      <t xml:space="preserve">Se o número de mensalidades pagas for diferente do total previsto, é </t>
    </r>
    <r>
      <rPr>
        <b/>
        <sz val="9"/>
        <color rgb="FF000000"/>
        <rFont val="Arial"/>
        <family val="2"/>
      </rPr>
      <t>obrigatório</t>
    </r>
    <r>
      <rPr>
        <sz val="9"/>
        <color rgb="FF000000"/>
        <rFont val="Arial"/>
        <family val="2"/>
      </rPr>
      <t xml:space="preserve"> apresentar justificativa. Pagamentos relativos a meses anteriores ao período abrangido também devem ser obrigatoriamente justificados.</t>
    </r>
  </si>
  <si>
    <t>Folhas de Pagamento Geradas - Últimos 12 Meses</t>
  </si>
  <si>
    <t>Bolsista</t>
  </si>
  <si>
    <t>Categoria</t>
  </si>
  <si>
    <t>Total no período</t>
  </si>
  <si>
    <r>
      <t xml:space="preserve">Atenção: Preencher a </t>
    </r>
    <r>
      <rPr>
        <b/>
        <sz val="9"/>
        <color rgb="FF000000"/>
        <rFont val="Arial"/>
        <family val="2"/>
      </rPr>
      <t>data</t>
    </r>
    <r>
      <rPr>
        <sz val="9"/>
        <color rgb="FF000000"/>
        <rFont val="Arial"/>
        <family val="2"/>
      </rPr>
      <t xml:space="preserve"> em que foi realizado o pagamento da mensalidade devida. Preencher somente gastos efetivados na conta do convênio dentro do período da Prestação de Contas.
(Exemplo 1 - se a mensalidade relativa ao mês de ago/2020 foi paga em 5 de setembro, preencher 5/09/2020 na coluna ago/20)</t>
    </r>
  </si>
  <si>
    <t>ASSINATURA DO COORDENADOR DO PROGRAMA E DO ORDENADOR DE DESPESAS DO CONVÊNIO</t>
  </si>
  <si>
    <t>procv</t>
  </si>
  <si>
    <t>Aux</t>
  </si>
  <si>
    <t>Nome</t>
  </si>
  <si>
    <t>Categoria Bolsista</t>
  </si>
  <si>
    <t>Tipo</t>
  </si>
  <si>
    <t>Prazo Bolsa</t>
  </si>
  <si>
    <t>Mensalidades no período</t>
  </si>
  <si>
    <t>num linhas</t>
  </si>
  <si>
    <t>Lista para Devoluções</t>
  </si>
  <si>
    <t>Lilian Fátima Brescia</t>
  </si>
  <si>
    <t>Apoio</t>
  </si>
  <si>
    <t>Vânya Márcia Duarte Pasa</t>
  </si>
  <si>
    <t>Francisca Gabriela Lopes Rosado</t>
  </si>
  <si>
    <t>DSC</t>
  </si>
  <si>
    <t>Aluno</t>
  </si>
  <si>
    <t>Carlos Augusto Damasceno</t>
  </si>
  <si>
    <t>DENNER SILVA DE CARVALHO</t>
  </si>
  <si>
    <t>PDSC</t>
  </si>
  <si>
    <t>Ítalo Marques da Costa</t>
  </si>
  <si>
    <t>José Amâncio Vieira Neto</t>
  </si>
  <si>
    <t>Julia Souto de Souza Rodrigues Curvelo</t>
  </si>
  <si>
    <t>Lislye Corrêa de Faria</t>
  </si>
  <si>
    <t>Luciana Santos Torres</t>
  </si>
  <si>
    <t>Vitor Augusto Pinto Dias</t>
  </si>
  <si>
    <t>Wadahan Nascimento</t>
  </si>
  <si>
    <t>Mariana Gualberto de Mendonça</t>
  </si>
  <si>
    <t>Natália Lima Luiz</t>
  </si>
  <si>
    <t>Vinícius Pires Gonçalves</t>
  </si>
  <si>
    <t>Yuri Gontijo Rosa</t>
  </si>
  <si>
    <t>Fabiana Pereira de Sousa</t>
  </si>
  <si>
    <t>Maria Flávia Rodrigues Starling Araújo</t>
  </si>
  <si>
    <t>Henrique dos Santos Oliveira</t>
  </si>
  <si>
    <t>Enio Snoeijer</t>
  </si>
  <si>
    <t>Rodolfo César Costa Flesch</t>
  </si>
  <si>
    <t>Rafael Sartori</t>
  </si>
  <si>
    <t>Cassiano Montibeller</t>
  </si>
  <si>
    <t>Guilherme Henrique Ludwig</t>
  </si>
  <si>
    <t>Juliano Ricardo da Silva</t>
  </si>
  <si>
    <t>Pedro Marcolin Antunes</t>
  </si>
  <si>
    <t>Pedro Slaviero de Vargas</t>
  </si>
  <si>
    <t>Vinícius Garibaldi Rigon</t>
  </si>
  <si>
    <t>Aline Evangelista Rubenich</t>
  </si>
  <si>
    <t>Eric Mochiutti</t>
  </si>
  <si>
    <t>Erique Moser</t>
  </si>
  <si>
    <t>Leticia Capistrano Favero</t>
  </si>
  <si>
    <t>Serigne Khassim Mbaye</t>
  </si>
  <si>
    <t>Elisângela Guzi de Moraes</t>
  </si>
  <si>
    <t>Ahryman Seixas Busse de Siqueira Nascimento</t>
  </si>
  <si>
    <t>Bruno Lenilson Costa da Gama Saraiva</t>
  </si>
  <si>
    <t>Felipe Pereira da Silva</t>
  </si>
  <si>
    <t>Rodrigo Curvelo Santos</t>
  </si>
  <si>
    <t>Giovanna Maria da Costa Corrêa</t>
  </si>
  <si>
    <t>João Henrique Pereira Lins Souza</t>
  </si>
  <si>
    <t>Jose Victor Neves Ibrahim</t>
  </si>
  <si>
    <t>Júlia Frauches do Nascimento</t>
  </si>
  <si>
    <t>Lucas Araujo de Oliveira</t>
  </si>
  <si>
    <t>Maria Eduarda Pereira Barros</t>
  </si>
  <si>
    <t>Milena Silva de Freitas</t>
  </si>
  <si>
    <t>Ohanna da Motta de Jesus Teixeira</t>
  </si>
  <si>
    <t>Polyanna Kort Kamp Dias</t>
  </si>
  <si>
    <t>Raquel Reiner Tavares</t>
  </si>
  <si>
    <t>Tatiana de Oliveira Pinto</t>
  </si>
  <si>
    <t>Thiago Dopazo Rey Simões</t>
  </si>
  <si>
    <t>Gustavo Luís Rodrigues Caldas</t>
  </si>
  <si>
    <t>Leonan dos Santos Rodrigues</t>
  </si>
  <si>
    <t>Matheus Calheiros Fernandes Cadorini</t>
  </si>
  <si>
    <t>Nayara Couto Ezequiel de Araujo</t>
  </si>
  <si>
    <t>Jurgen Lange Bregado</t>
  </si>
  <si>
    <t>Flávio da Silva Francisco</t>
  </si>
  <si>
    <t>Mônica Caruso Stoque</t>
  </si>
  <si>
    <t>Alexandre Gonçalves Evsukoff</t>
  </si>
  <si>
    <t>Letícia Fonseca Machado</t>
  </si>
  <si>
    <t>Emily Katarine Ferreira Vale</t>
  </si>
  <si>
    <t>Gabriel de Abreu Pinto Junior</t>
  </si>
  <si>
    <t>Beatriz Regina Santos Silva</t>
  </si>
  <si>
    <t>DEBORAH SOUSA VIDAL</t>
  </si>
  <si>
    <t>Diego Angelo Libânio</t>
  </si>
  <si>
    <t>Fernando Henrique Guimarães Rezende</t>
  </si>
  <si>
    <t>Marianna da Cruz Silva</t>
  </si>
  <si>
    <t>Tamires de Souza Alves da Silva</t>
  </si>
  <si>
    <t>Simone de Carvalho Miyoshi</t>
  </si>
  <si>
    <t>Félix Thadeu Teixeira Gonçalves</t>
  </si>
  <si>
    <t>Caio Cesar de Oliveira Trigo</t>
  </si>
  <si>
    <t>Sérgio Nascimento Bordalo</t>
  </si>
  <si>
    <t>Thiago Guedin Verratti</t>
  </si>
  <si>
    <t>Bianca Arcifa de Resende</t>
  </si>
  <si>
    <t>Bruna Rodrigues Barbosa</t>
  </si>
  <si>
    <t>Leonardo Fernandes Godoi</t>
  </si>
  <si>
    <t>Nathália Rocha Amorim</t>
  </si>
  <si>
    <t>Yan Caires Capellaro</t>
  </si>
  <si>
    <t>Amanda Gabriela Aparecida Silva Leite</t>
  </si>
  <si>
    <t>Andre Augusto de Lima Brasil</t>
  </si>
  <si>
    <t>Jessica Palma Silva</t>
  </si>
  <si>
    <t>Túlio Christian Gonçalves Soares</t>
  </si>
  <si>
    <t>Vanessa Rufato Carpi</t>
  </si>
  <si>
    <t>Gabriel Maltese Meletti de Oliveira</t>
  </si>
  <si>
    <t>Antonio Rodrigues Patricio</t>
  </si>
  <si>
    <t>Lânia Camilo de Oliveira</t>
  </si>
  <si>
    <t>Marcelo Ramos Martins</t>
  </si>
  <si>
    <t>Eduardo Henrique Gomes Evaristo</t>
  </si>
  <si>
    <t>Bruno Andrade Leite</t>
  </si>
  <si>
    <t>Isabella Branco Renolphi</t>
  </si>
  <si>
    <t>Luana Cavalcanti do Vale</t>
  </si>
  <si>
    <t>Mateus Franceschini</t>
  </si>
  <si>
    <t>Vinícuis Bueno Bernardes</t>
  </si>
  <si>
    <t>Lucas Ribeiro de Almeida</t>
  </si>
  <si>
    <t>Luiz Felipe Niedermaier Custódio</t>
  </si>
  <si>
    <t>Mayara Antunes da Trindade Silva</t>
  </si>
  <si>
    <t>Thierry Caique Lima Magalhães</t>
  </si>
  <si>
    <t>Ricardo Sbragio</t>
  </si>
  <si>
    <t>Joaquim Rocha dos Santos</t>
  </si>
  <si>
    <t>Rodrigo Vital Salvador</t>
  </si>
  <si>
    <t>Celio Albano da Costa Neto</t>
  </si>
  <si>
    <t>Ehsan Nikkhah</t>
  </si>
  <si>
    <t>Sérgio Luis Gonzalez Assias</t>
  </si>
  <si>
    <t>Fillipe Rosa de Assis Santos</t>
  </si>
  <si>
    <t>Júlia Araujo Perim</t>
  </si>
  <si>
    <t>Jullia Rosa Oliveira</t>
  </si>
  <si>
    <t>Luana de Jesus da Silva Lima</t>
  </si>
  <si>
    <t>Lucas Cavalcante Clarino</t>
  </si>
  <si>
    <t>Marcelo Florentino Bahia</t>
  </si>
  <si>
    <t>Marcelo Massao Nagata</t>
  </si>
  <si>
    <t>Marina Bernardes dos Santos</t>
  </si>
  <si>
    <t>Pedro Luna Araújo Oliveira</t>
  </si>
  <si>
    <t>Pedro Wutkovsky dos Reis</t>
  </si>
  <si>
    <t>Tami Takahashi Goes de Souza</t>
  </si>
  <si>
    <t>Thais Paula Motta Domingues Maia</t>
  </si>
  <si>
    <t>Umberto Cassara de C S Siciliano</t>
  </si>
  <si>
    <t>Anna Eliza Chagas Alipio</t>
  </si>
  <si>
    <t>Filipe Salvador Lopes</t>
  </si>
  <si>
    <t>Gabriella Ramos Lacerda Ferreira</t>
  </si>
  <si>
    <t>Inês Sterphanne Gurjão Freitas</t>
  </si>
  <si>
    <t>LEIDIANE DE AMORIM COSTA</t>
  </si>
  <si>
    <t>Flavia da Cruz Gallo</t>
  </si>
  <si>
    <t>Geovana Pereira Drumond</t>
  </si>
  <si>
    <t>João Roberto Alves</t>
  </si>
  <si>
    <t>Marcelo José Colaço</t>
  </si>
  <si>
    <t>Bruno Henrique Marques Margotto</t>
  </si>
  <si>
    <t>Carlos Eduardo Polatschek Kopperschmidt</t>
  </si>
  <si>
    <t>Ágatha Pires Florentino de Lima</t>
  </si>
  <si>
    <t>Bianca Moreira Areias Cariello</t>
  </si>
  <si>
    <t>Carolina Nascimento da Silva</t>
  </si>
  <si>
    <t>Daniel Moreira Spesani</t>
  </si>
  <si>
    <t>Fabio Batista Fernandes Júnior</t>
  </si>
  <si>
    <t>Gabriela Assino de Souza Nascimento</t>
  </si>
  <si>
    <t>João Pedro Rodrigues Ferreira</t>
  </si>
  <si>
    <t>Juliana Calazans de Cerqueira</t>
  </si>
  <si>
    <t>Breno Silveira Mota</t>
  </si>
  <si>
    <t>Elias do Carmo Dias</t>
  </si>
  <si>
    <t>Felipe Feres Ferreira</t>
  </si>
  <si>
    <t>Michel Silva Bonifácio</t>
  </si>
  <si>
    <t>Victor de Souza Ferreira</t>
  </si>
  <si>
    <t>Sami Massalami Mohammed Elmassalami Ayad</t>
  </si>
  <si>
    <t>Carlos Rodrigues Pereira Belchior</t>
  </si>
  <si>
    <t>Sebastião Guilherme Pedroso</t>
  </si>
  <si>
    <t>Breno Pinheiro Jacob</t>
  </si>
  <si>
    <t>Lucas Ruffo Pinto</t>
  </si>
  <si>
    <t>Bruno Guilherme Corrêa Silva</t>
  </si>
  <si>
    <t>JOAO PEDRO NUNES CAVALCANTE</t>
  </si>
  <si>
    <t>JONAS DA SILVA CHAVES</t>
  </si>
  <si>
    <t>PAUL RICHARD MARQUES ACURCIO</t>
  </si>
  <si>
    <t>RICARDO SANTOS DE SOUSA</t>
  </si>
  <si>
    <t>Caio Lucas Nascimento Ribeiro</t>
  </si>
  <si>
    <t>JOAO MARCOS BASTOS VIEIRA</t>
  </si>
  <si>
    <t>Priscilla Velloso de Albuquerque Nunes</t>
  </si>
  <si>
    <t>Rodrigo Borges Primieri</t>
  </si>
  <si>
    <t>Rodrigo Oliveira Cruz</t>
  </si>
  <si>
    <t>Thiago Camargo Rodrigues</t>
  </si>
  <si>
    <t>Raphael Vieira Menezes de Souza</t>
  </si>
  <si>
    <t>José Antonio Moreira Lima</t>
  </si>
  <si>
    <t>Grace Mary dos Santos Silva</t>
  </si>
  <si>
    <t>Rafael Menezes de Oliveira</t>
  </si>
  <si>
    <t>Bruno Jorge Macedo dos Santos</t>
  </si>
  <si>
    <t>Yago Chamoun Ferreira Soares</t>
  </si>
  <si>
    <t>Daniel Boechat de Marins</t>
  </si>
  <si>
    <t>Júlia Machado de Souza</t>
  </si>
  <si>
    <t>Larissa Figueiredo dos Santos</t>
  </si>
  <si>
    <t>Louise Erthal Rabelo Parente</t>
  </si>
  <si>
    <t>Lucas Monteiro Renault Milo</t>
  </si>
  <si>
    <t>Patricia Almeida Tristão</t>
  </si>
  <si>
    <t>Pedro Eugenio Amaral dos Santos</t>
  </si>
  <si>
    <t>Pedro Soledade da Camara</t>
  </si>
  <si>
    <t>Roberto Miguel Mollinedo Hevia</t>
  </si>
  <si>
    <t>Christiano Moreira do Nascimento</t>
  </si>
  <si>
    <t>Mario Andrés Garzón Moreno</t>
  </si>
  <si>
    <t>Lorena Rodrigues da Costa Moraes</t>
  </si>
  <si>
    <t>Paula Aida Sesini</t>
  </si>
  <si>
    <t>Francyne Martins Espíndola</t>
  </si>
  <si>
    <t>Ricardo Antônio Francisco Machado</t>
  </si>
  <si>
    <t>Diego Alex Mayer</t>
  </si>
  <si>
    <t>Raimundo Renato de Melo Neto</t>
  </si>
  <si>
    <t>Ana Claudia Andrade Alves</t>
  </si>
  <si>
    <t>André Sorato Fragnani</t>
  </si>
  <si>
    <t>Anna Luíza Lima Zortéa</t>
  </si>
  <si>
    <t>Dhiozer de Brittos Valdati</t>
  </si>
  <si>
    <t>Diego Simão Gonçalves</t>
  </si>
  <si>
    <t>Eduardo Carpes Dib</t>
  </si>
  <si>
    <t>GUSTAVO HENRIQUE MORAES</t>
  </si>
  <si>
    <t>LARISSA MOREIRA CAFFARO DOS SANTOS</t>
  </si>
  <si>
    <t>LETICIA DIETRICH</t>
  </si>
  <si>
    <t>Lucas Degang</t>
  </si>
  <si>
    <t>Mateus Yunes De Meirelles</t>
  </si>
  <si>
    <t>Thomas Philip Starucka</t>
  </si>
  <si>
    <t>Jéssica Haupt de Castro</t>
  </si>
  <si>
    <t>Jesús Efraín Apolinar Hernández</t>
  </si>
  <si>
    <t>JOÃO PAULO SILVA FERNANDES</t>
  </si>
  <si>
    <t>Luís Henrique Zimmermann Feistel</t>
  </si>
  <si>
    <t>Mariana Schneider</t>
  </si>
  <si>
    <t>Victor de Aguiar Pedott</t>
  </si>
  <si>
    <t>Maira Debarba Mallmann</t>
  </si>
  <si>
    <t>Letícia Alves da Costa Laqua</t>
  </si>
  <si>
    <t>Ana Paula Canarines</t>
  </si>
  <si>
    <t>Haroldo de Araújo Ponte</t>
  </si>
  <si>
    <t>Bruna Ricetti Margarida</t>
  </si>
  <si>
    <t>Sandmara Lanhi</t>
  </si>
  <si>
    <t>Caroline Ponte Damaceno</t>
  </si>
  <si>
    <t>Flavio Canfilde Alves Pereira</t>
  </si>
  <si>
    <t>Geovanna Giusti Silva</t>
  </si>
  <si>
    <t>Henrique da Rosa Galeski</t>
  </si>
  <si>
    <t>Igor Carvalho Losina</t>
  </si>
  <si>
    <t>Isadora Zangari Ambrosio</t>
  </si>
  <si>
    <t>Kevin Vinicius Branco Yang</t>
  </si>
  <si>
    <t>Macley Luis Bortolotti</t>
  </si>
  <si>
    <t>Natália do Carmo Diniz</t>
  </si>
  <si>
    <t>Valentina de Melo Cezar de Araujo</t>
  </si>
  <si>
    <t>Andreas Pauli de Castro</t>
  </si>
  <si>
    <t>Bruno Ferrari de Almeida Prado</t>
  </si>
  <si>
    <t>Giovana Signori Iamin</t>
  </si>
  <si>
    <t>Isadora Ferreira Caixeta</t>
  </si>
  <si>
    <t>Nadia Maria do Valle Ramos</t>
  </si>
  <si>
    <t>Mérolyn Camila Naves de Lima Rodrigues</t>
  </si>
  <si>
    <t>Renata Bachmann Guimarães Valt</t>
  </si>
  <si>
    <t>Márcia Corrêa Machado</t>
  </si>
  <si>
    <t>Carlos Pérez Bergmann</t>
  </si>
  <si>
    <t>Francieli Gonçalves Franceschini</t>
  </si>
  <si>
    <t>Alice Guimarães Wendestein</t>
  </si>
  <si>
    <t>Ana Paula Gomes de Almeida</t>
  </si>
  <si>
    <t>Eduardo Blauth Ahlert</t>
  </si>
  <si>
    <t>Eduardo Rodrigues Gonçalves</t>
  </si>
  <si>
    <t>GABRIEL CESTARI ALFAYA</t>
  </si>
  <si>
    <t>Gabriela Alves Zorzi</t>
  </si>
  <si>
    <t>Lorena Loureiro Ladeira</t>
  </si>
  <si>
    <t>Luane Tavares Contreira</t>
  </si>
  <si>
    <t>Rafael dos Santos Mendonça</t>
  </si>
  <si>
    <t>Victor Matheus Jacques Fraga</t>
  </si>
  <si>
    <t>William Santos de Oliveira</t>
  </si>
  <si>
    <t>Carol Sippel</t>
  </si>
  <si>
    <t>EDUARDO SOUZA DA CUNHA</t>
  </si>
  <si>
    <t>Henrique Emílio Aguilar</t>
  </si>
  <si>
    <t>Maria Luisa Puga Jardim</t>
  </si>
  <si>
    <t>Waleska Campos Guaglianoni</t>
  </si>
  <si>
    <t>Tania Maria Basegio</t>
  </si>
  <si>
    <t>Erick Vaz</t>
  </si>
  <si>
    <t>Roberto Iannuzzi</t>
  </si>
  <si>
    <t>Mariane Cristina Trombetta</t>
  </si>
  <si>
    <t>Monica Oliveira Manna</t>
  </si>
  <si>
    <t>Ana Paula Mirabelli Stensmann</t>
  </si>
  <si>
    <t>Andrey Pinheiro Ribeiro Chagas</t>
  </si>
  <si>
    <t>Gabriel Calzia Brose</t>
  </si>
  <si>
    <t>Gabriel Menezes de Ayala</t>
  </si>
  <si>
    <t>INGRID MULLER MOHR</t>
  </si>
  <si>
    <t>Jhenifer Caroline da Silva Paim</t>
  </si>
  <si>
    <t>João Miguel Maraschin Santos</t>
  </si>
  <si>
    <t>JOAO VITOR FRAGA MENCHICK</t>
  </si>
  <si>
    <t>JÚLIA PERESIN CARBONERA</t>
  </si>
  <si>
    <t>Marcelo Canals Meucci</t>
  </si>
  <si>
    <t>Nicole Lopes Padilha</t>
  </si>
  <si>
    <t>Paula Luiza de Lima</t>
  </si>
  <si>
    <t>RONALDO PINTO CECHETTI</t>
  </si>
  <si>
    <t>THAÍS SCHÄFER LUIZ</t>
  </si>
  <si>
    <t>Bruno Silverston Angonese</t>
  </si>
  <si>
    <t>Gustavo Kenji Lacerda Orita</t>
  </si>
  <si>
    <t>Rossano Dalla Lana Michel</t>
  </si>
  <si>
    <t>Vinícius Godoi Pereira da Cruz</t>
  </si>
  <si>
    <t>Loren Pinto Martins</t>
  </si>
  <si>
    <t>Renata dos Santos Alvarenga Kuchle</t>
  </si>
  <si>
    <t>Jacqueline Gisele Batista Silva</t>
  </si>
  <si>
    <t>Virgilio Jose Martins Ferreira Filho</t>
  </si>
  <si>
    <t>CARLOS FELIPE GUIMARÃES LODI</t>
  </si>
  <si>
    <t>Bernardo Millan Morgado</t>
  </si>
  <si>
    <t>Felipe de Souza Romeiro</t>
  </si>
  <si>
    <t>Janaína Silva Rodrigues da Costa</t>
  </si>
  <si>
    <t>Mylena da Silva Furtado</t>
  </si>
  <si>
    <t>Nathalia Alves Anes Rodrigues</t>
  </si>
  <si>
    <t>Renato Barros Lima</t>
  </si>
  <si>
    <t>Ricardo Gonçalves Cavalcante</t>
  </si>
  <si>
    <t>Aldren Stephano Vernersbach Martins</t>
  </si>
  <si>
    <t>Ana Carolina Alves de Mello</t>
  </si>
  <si>
    <t>Beatriz Rosenburg Marques</t>
  </si>
  <si>
    <t>Eliel Prueza de Oliveira</t>
  </si>
  <si>
    <t>Letícia Anselmo de Mattos</t>
  </si>
  <si>
    <t>Vitor Fernando Silva Gomes Pereira</t>
  </si>
  <si>
    <t>William Adrian Clavijo Vitto</t>
  </si>
  <si>
    <t>Paulo Camargo Silva</t>
  </si>
  <si>
    <t>Rodrigo Cravo de Lima</t>
  </si>
  <si>
    <t>Elizabete Fernandes Lucas</t>
  </si>
  <si>
    <t>Juan David Lopez Vargas</t>
  </si>
  <si>
    <t>Camila Assis da Silva</t>
  </si>
  <si>
    <t>Carolina dos Santos Silva</t>
  </si>
  <si>
    <t>Eduardo Soares da Silva Pereira</t>
  </si>
  <si>
    <t>Ingryd Vieira Lima Fróes de Andrade</t>
  </si>
  <si>
    <t>Iury de Jesus Rodrigues</t>
  </si>
  <si>
    <t>Julia Barboza de Souza</t>
  </si>
  <si>
    <t>Lucas Fernandes Teixeira</t>
  </si>
  <si>
    <t>Maria Carolina Lopes Leão Silva</t>
  </si>
  <si>
    <t>Maria Eduarda Pinto David Furtado</t>
  </si>
  <si>
    <t>Mariana Rodrigues Del Grande</t>
  </si>
  <si>
    <t>Mateus de Oliveira da Cruz</t>
  </si>
  <si>
    <t>Mateus Silva Barros Rosado</t>
  </si>
  <si>
    <t>Pedro Faria Xavier</t>
  </si>
  <si>
    <t>Sophia Elizabeth Cezar e Silva</t>
  </si>
  <si>
    <t>Thiago Maia Martins</t>
  </si>
  <si>
    <t>Vitor Soares Ferreira</t>
  </si>
  <si>
    <t>Bianca Bassetti e Silva</t>
  </si>
  <si>
    <t>Cristiana Reis Ribeiro</t>
  </si>
  <si>
    <t>Mariana dos Santos de Aquino</t>
  </si>
  <si>
    <t>Priscila Soares de Souza Domingues</t>
  </si>
  <si>
    <t>Vanessa Martins Picoli</t>
  </si>
  <si>
    <t>Victor Oliveira Reis da Cruz</t>
  </si>
  <si>
    <t>Luciana Costa dos Reis Cruz</t>
  </si>
  <si>
    <t>Kárida Lúcia Silva do Espirito Santo Palheiros</t>
  </si>
  <si>
    <t>Ofélia de Queiroz Fernandes Araújo</t>
  </si>
  <si>
    <t>Daniela Hurtado Tejada</t>
  </si>
  <si>
    <t>Icaro Barboza Boa Morte</t>
  </si>
  <si>
    <t>André Lopes Pereira</t>
  </si>
  <si>
    <t>Gabriel Provenzano Cardoso</t>
  </si>
  <si>
    <t>Gabriella Casado Coelho da Silva</t>
  </si>
  <si>
    <t>Gonçalo Fontenele Batista Junior</t>
  </si>
  <si>
    <t>Jessica dos Santos Cugula</t>
  </si>
  <si>
    <t>Jônatas Freitas Mascarenhas Freire</t>
  </si>
  <si>
    <t>Larissa Zamuner</t>
  </si>
  <si>
    <t>Luan Lopes dos Santos</t>
  </si>
  <si>
    <t>Luiza Gonçalves Ibanez Ribeiro</t>
  </si>
  <si>
    <t>Matheus Pereira Moraes</t>
  </si>
  <si>
    <t>Matheus Vinícius da Silva Knauer</t>
  </si>
  <si>
    <t>Rafaella Castanheira Gimenez Cavalcanti</t>
  </si>
  <si>
    <t>Rhamon Victor Menezes Lima Bastos Garcia</t>
  </si>
  <si>
    <t>Thais dos Santos Lucena</t>
  </si>
  <si>
    <t>Victoria Santos Jacques Castello</t>
  </si>
  <si>
    <t>Yuri da Silva Souza</t>
  </si>
  <si>
    <t>Juliana Barboza do Nascimento</t>
  </si>
  <si>
    <t>Maria Clara de Oliveira</t>
  </si>
  <si>
    <t>Rafael de Freitas Moura</t>
  </si>
  <si>
    <t>Raíssa André de Araujo</t>
  </si>
  <si>
    <t>Rayssa da Costa Cabral</t>
  </si>
  <si>
    <t>Elisa Maria Mano Esteves</t>
  </si>
  <si>
    <t>Josias de Souza Borges</t>
  </si>
  <si>
    <t>Julio Cesar Ramalho Cyrino</t>
  </si>
  <si>
    <t>Gabriele dos Santos Silva</t>
  </si>
  <si>
    <t>Renata Mont`Alverne Braun Chaves Martins</t>
  </si>
  <si>
    <t>Amanda Lopes Santoro</t>
  </si>
  <si>
    <t>Anna Li Shu Xin</t>
  </si>
  <si>
    <t>DAYANNA DA SILVA CAMPOS</t>
  </si>
  <si>
    <t>Gabriel Pereira Santhiago</t>
  </si>
  <si>
    <t>JOÃO PEDRO ACHERMANN TAVARES</t>
  </si>
  <si>
    <t>MARCELLY DE ALMEIDA TEIXEIRA</t>
  </si>
  <si>
    <t>Marlon Barreto Silva</t>
  </si>
  <si>
    <t>Mikael Proença Strauhs</t>
  </si>
  <si>
    <t>Nikolas Proença Strauhs</t>
  </si>
  <si>
    <t>Pablo Victor dos Santos Ferreira</t>
  </si>
  <si>
    <t>RAQUEL SILVA MARTINS</t>
  </si>
  <si>
    <t>RINA PERUZZO RIGONI</t>
  </si>
  <si>
    <t>Vinícius Almeida de Oliveira</t>
  </si>
  <si>
    <t>VINICIUS DE OLIVEIRA RESENDE</t>
  </si>
  <si>
    <t>José Antonio de Padua Neto</t>
  </si>
  <si>
    <t>LUCAS VICENTE MENEZES DO VALE</t>
  </si>
  <si>
    <t>Marina Alves Brum Lisboa</t>
  </si>
  <si>
    <t>Victor Hugo Fagundes Peclat</t>
  </si>
  <si>
    <t>Mojtaba Maali Amiri</t>
  </si>
  <si>
    <t>Barbara Cassu Manzano</t>
  </si>
  <si>
    <t>Carlos Roberto de Souza Filho</t>
  </si>
  <si>
    <t>Luciano Areas Carvalho</t>
  </si>
  <si>
    <t>Priscila Martins Oliveira</t>
  </si>
  <si>
    <t>Bruno Guellis de Almeida</t>
  </si>
  <si>
    <t>Davi Betetto Drezza</t>
  </si>
  <si>
    <t>Davi Machado Querubim</t>
  </si>
  <si>
    <t>Eloise Cristina Santos</t>
  </si>
  <si>
    <t>Fabrício de Amorim Almeida</t>
  </si>
  <si>
    <t>Felipe Fortuna Perez</t>
  </si>
  <si>
    <t>Fernando Antonio Novais Vieira</t>
  </si>
  <si>
    <t>Gabriel Mateus Alves de Lima</t>
  </si>
  <si>
    <t>Iasmim Ribeiro Portela Lima</t>
  </si>
  <si>
    <t>Lorenzo Bueno Correa</t>
  </si>
  <si>
    <t>Lucas Marti</t>
  </si>
  <si>
    <t>Lucca Munhoz dos Santos</t>
  </si>
  <si>
    <t>Pedro Dias Antunes</t>
  </si>
  <si>
    <t>Reginaldo Molka Júnior</t>
  </si>
  <si>
    <t>Taisa Rebuá Barroso</t>
  </si>
  <si>
    <t>Vitória Ventura</t>
  </si>
  <si>
    <t>Fernando Lessa Pereira</t>
  </si>
  <si>
    <t>Natalia Lima de Sousa</t>
  </si>
  <si>
    <t>Samara Cristina dos Reis Medeiros</t>
  </si>
  <si>
    <t>Silas Alexandria Costa</t>
  </si>
  <si>
    <t>Thiago Rivaben Lopes</t>
  </si>
  <si>
    <t>Mohammad Hassan Tayebi</t>
  </si>
  <si>
    <t>Áquila Ferreira Mesquita</t>
  </si>
  <si>
    <t>ALINE DE OLIVEIRA MACHADO</t>
  </si>
  <si>
    <t>Jussara Lopes Miranda</t>
  </si>
  <si>
    <t>Ana Cristina de Araujo Collaço</t>
  </si>
  <si>
    <t>Brenno Danho Véras Evangelista</t>
  </si>
  <si>
    <t>CAIO BARBOSA E SOUZA</t>
  </si>
  <si>
    <t>Flavia Rodrigues Alvares</t>
  </si>
  <si>
    <t>Gustavo Almeida de Olivera</t>
  </si>
  <si>
    <t>Hiasmin Christine Kurrle Pinheiro Sodré</t>
  </si>
  <si>
    <t>João Mario Brito Neto</t>
  </si>
  <si>
    <t>KEVIN ENRICK ALVES DE ABREU</t>
  </si>
  <si>
    <t>Lucas Vieira de Souza</t>
  </si>
  <si>
    <t>Michelle Ramos Cavalcante Fortunato</t>
  </si>
  <si>
    <t>Rayane de Souza Soares</t>
  </si>
  <si>
    <t>Vitória da Nobrega Galvão</t>
  </si>
  <si>
    <t>Alexandre Narcelli Pestana de Aguiar</t>
  </si>
  <si>
    <t>Jéssica de Oliveira Sousa</t>
  </si>
  <si>
    <t>Mateus Perissé Moreira</t>
  </si>
  <si>
    <t>Nayanna Souza Passos</t>
  </si>
  <si>
    <t>RONALD WBEIMAR PACHECO ORTIZ</t>
  </si>
  <si>
    <t>Cristiane Rossi de Oliveira</t>
  </si>
  <si>
    <t>Katsuk Suemitsu Ofuchi</t>
  </si>
  <si>
    <t>Flavio Neves Junior</t>
  </si>
  <si>
    <t>Carolina Cimarelli Rodrigues</t>
  </si>
  <si>
    <t>Nicolas Dalmedico</t>
  </si>
  <si>
    <t>Camila Rodrigues de Sousa</t>
  </si>
  <si>
    <t>Cassio Vinicius Kurutz</t>
  </si>
  <si>
    <t>Daniel Ligmanovski Ferreira</t>
  </si>
  <si>
    <t>Erik Tarlles Silveira</t>
  </si>
  <si>
    <t>Gabriel Rocha Sallem</t>
  </si>
  <si>
    <t>Guilherme Kenji Takeda Kaneko</t>
  </si>
  <si>
    <t>Gustavo Fraga Gehring</t>
  </si>
  <si>
    <t>Henrique Schimalski Ramiro</t>
  </si>
  <si>
    <t>Jaqueline de Azevedo Rocha</t>
  </si>
  <si>
    <t>Matheus Rohrich Martins</t>
  </si>
  <si>
    <t>Pablo Enrique Harbar Penas</t>
  </si>
  <si>
    <t>Paula Wassão Forigo</t>
  </si>
  <si>
    <t>Paulo Henrique Ruiz Mazzo</t>
  </si>
  <si>
    <t>Pedro Augusto Ferreira Hreczkiu</t>
  </si>
  <si>
    <t>Pedro Aurélio Tarda Miranda</t>
  </si>
  <si>
    <t>Pedro Zeola Lopes</t>
  </si>
  <si>
    <t>Roberto Kato Roehrig</t>
  </si>
  <si>
    <t>Victor Emanuel Santana</t>
  </si>
  <si>
    <t>Anna Carolina Zornitta Liston</t>
  </si>
  <si>
    <t>Murilo Henrique Almeida Santos</t>
  </si>
  <si>
    <t>Tiago Henrique Leitao Dalcuche</t>
  </si>
  <si>
    <t>Vinicius de Vargas Terres</t>
  </si>
  <si>
    <t>Marco Antonio Simões Teixeira</t>
  </si>
  <si>
    <t>Rômulo Luis de Paiva Rodrigues</t>
  </si>
  <si>
    <t>Werner Luft Botelho</t>
  </si>
  <si>
    <t>Silvia Silva da Costa Botelho</t>
  </si>
  <si>
    <t>Luciane Baldassari soares</t>
  </si>
  <si>
    <t>Sersana Sabreda de Oliveira</t>
  </si>
  <si>
    <t>Carolina de Lima Santana</t>
  </si>
  <si>
    <t>Dayana Santos Cardoso</t>
  </si>
  <si>
    <t>ENRIQUE FARIAS GARCIA</t>
  </si>
  <si>
    <t>Guilherme Correa de Oliveira</t>
  </si>
  <si>
    <t>Hallysson Mateus Santos Assunção</t>
  </si>
  <si>
    <t>Herica Pereira Rodrigues</t>
  </si>
  <si>
    <t>Isadora Vieira Carvalho</t>
  </si>
  <si>
    <t>Joana da Silva Sgandella</t>
  </si>
  <si>
    <t>João Felipe Magalhães Santelli Maia</t>
  </si>
  <si>
    <t>João Francisco de Souza Santos Lemos</t>
  </si>
  <si>
    <t>Júlia de Amorim Cometti</t>
  </si>
  <si>
    <t>Lucas Silva Marca</t>
  </si>
  <si>
    <t>Nicolle Ribeiro Pereira</t>
  </si>
  <si>
    <t>Pedro Lima Corçaque</t>
  </si>
  <si>
    <t>Rebekah Caroline Diniz Veiga</t>
  </si>
  <si>
    <t>Ylanna Bandeira Lima</t>
  </si>
  <si>
    <t>Débora Debiaze de Paula</t>
  </si>
  <si>
    <t>Flavia da Silva Macedo</t>
  </si>
  <si>
    <t>Igor Pardo Maurell</t>
  </si>
  <si>
    <t>Junior Costa de Jesus</t>
  </si>
  <si>
    <t>Pedro Miranda Pinheiro</t>
  </si>
  <si>
    <t>Vinicius Vasconcelos Maurente</t>
  </si>
  <si>
    <t>Maria Isabel Corrêa da Silva Machado</t>
  </si>
  <si>
    <t>Gisele Barbosa Florencio</t>
  </si>
  <si>
    <t>Maria Isabel Pais da Silva</t>
  </si>
  <si>
    <t>João Gonçalves Neto</t>
  </si>
  <si>
    <t>Lucas Araujo Lima Almeida</t>
  </si>
  <si>
    <t>Camila Paes Barreto Brandão Fernandes</t>
  </si>
  <si>
    <t>Gabriel Ribeiro de Andrade</t>
  </si>
  <si>
    <t>Gabriela Ferreira Pimenta da Silva</t>
  </si>
  <si>
    <t>Juliana Barrozo Nadier</t>
  </si>
  <si>
    <t>Letícia Leiroz Fangueira Campos</t>
  </si>
  <si>
    <t>Lorraine Pavão de Oliveira</t>
  </si>
  <si>
    <t>Mariana Cristina Monteiro de Almeida</t>
  </si>
  <si>
    <t>Mariana Passos Bandeira de Mello</t>
  </si>
  <si>
    <t>Marina Araujo Donin</t>
  </si>
  <si>
    <t>Pedro Henrique Menegotto Weingartner</t>
  </si>
  <si>
    <t>Raysa Brandão Soares Silva</t>
  </si>
  <si>
    <t>Victoria Mello Fracassio</t>
  </si>
  <si>
    <t>Bruno Wellsausen Canario</t>
  </si>
  <si>
    <t>Daniel Pereira Humberto</t>
  </si>
  <si>
    <t>Francisco José Burok Teixeira Leite Strunck</t>
  </si>
  <si>
    <t>Jessica Gil Londono</t>
  </si>
  <si>
    <t>Pedro Henrique de Lima Ripper Moreira</t>
  </si>
  <si>
    <t>Andréa Pereira Parente</t>
  </si>
  <si>
    <t>Marco Antonio Magalhães de Menezes</t>
  </si>
  <si>
    <t>Camilla Vianna Gomes Pinheiro</t>
  </si>
  <si>
    <t>Márcio Luis Lyra Paredes</t>
  </si>
  <si>
    <t>Matheus Vidal Bessa</t>
  </si>
  <si>
    <t>Patricia Braz Ximango</t>
  </si>
  <si>
    <t>Camila Maria Ribeiro de Oliveira</t>
  </si>
  <si>
    <t>Felipe Pinheiro de Lima</t>
  </si>
  <si>
    <t>Gabriel Maia da Silva Salvador</t>
  </si>
  <si>
    <t>Giovanna Meriade Farias</t>
  </si>
  <si>
    <t>João Alves Cassiano Junior</t>
  </si>
  <si>
    <t>João Pedro Koehler Domingues</t>
  </si>
  <si>
    <t>João Victor Guerreiro</t>
  </si>
  <si>
    <t>Marcely Cristiny Conrado da Costa</t>
  </si>
  <si>
    <t>Milena Mendonça Guimarães</t>
  </si>
  <si>
    <t>Pedro Henrique de Farias Machado</t>
  </si>
  <si>
    <t>Thais Silva de Magalhães</t>
  </si>
  <si>
    <t>Vanessa Moura Franco</t>
  </si>
  <si>
    <t>Yan Arthur Pereira dos Santos</t>
  </si>
  <si>
    <t>Bruna Marinho de Sousa</t>
  </si>
  <si>
    <t>Guilherme Martinez Sechi</t>
  </si>
  <si>
    <t>Gustavo Alves de Carvalho</t>
  </si>
  <si>
    <t>Ian Henrique Brito da Costa</t>
  </si>
  <si>
    <t>Lais Grácio Lopes</t>
  </si>
  <si>
    <t>Tamires Carvalho dos Santos</t>
  </si>
  <si>
    <t>Walmir Gomes dos Santos</t>
  </si>
  <si>
    <t>Emerson Azevedo do Nascimento</t>
  </si>
  <si>
    <t>EDNEY RAFAEL VIANA PINHEIRO GALVÃO</t>
  </si>
  <si>
    <t>GUILHERME MENTGES ARRUDA</t>
  </si>
  <si>
    <t>MÁRIO HERMES DE MOURA NETO</t>
  </si>
  <si>
    <t>ANA LUIZA ARRUDA DA SILVA</t>
  </si>
  <si>
    <t>ANA PAULA TEIXEIRA ARAUJO DE FREITAS</t>
  </si>
  <si>
    <t>ANTONIO MARQUES PEDRA</t>
  </si>
  <si>
    <t>EUDES MEDEIROS DO CARMO FILHO</t>
  </si>
  <si>
    <t>FELIPE WICLEF SILVA CAVALCANTE</t>
  </si>
  <si>
    <t>JOÃO VICTOR PEREIRA TRINDADE</t>
  </si>
  <si>
    <t>KERYSON DE SOUSA FERNANDES</t>
  </si>
  <si>
    <t>LARISSA SOARES DE SOUZA</t>
  </si>
  <si>
    <t>LINDOARTE ALVES MOREIRA</t>
  </si>
  <si>
    <t>MARCOS GOMES BEZERRA</t>
  </si>
  <si>
    <t>MARIA EDUARDA MEDEIROS MONTEIRO</t>
  </si>
  <si>
    <t>MARIA EDUARDA MELO DE ALMEIDA</t>
  </si>
  <si>
    <t>RAFAEL DE LIMA NUNES</t>
  </si>
  <si>
    <t>SÉRGIO LUIZ SOUZA DA SILVA JÚNIOR</t>
  </si>
  <si>
    <t>JEFFERSON DAVID COUTINHO DE ARAUJO</t>
  </si>
  <si>
    <t>JÉSSICA ALVES BRASIL</t>
  </si>
  <si>
    <t>JOÃO AFONSO NÉO DE ANDRADE LIMA</t>
  </si>
  <si>
    <t>RAFAELA BRENDA DE SOUZA ALVES</t>
  </si>
  <si>
    <t>TATYANE MEDEIROS GOMES DA SILVA</t>
  </si>
  <si>
    <t>THAINE TAUMATURGO CAMINHA</t>
  </si>
  <si>
    <t>DANYELLE MEDEIROS DE ARAÚJO</t>
  </si>
  <si>
    <t>WILSON DA MATA</t>
  </si>
  <si>
    <t>Carolina Cristina dos Santos Silva</t>
  </si>
  <si>
    <t>Lílian Lefol Nani Guarieiro</t>
  </si>
  <si>
    <t>Daniel Andrade de Lira</t>
  </si>
  <si>
    <t>Adeilson de Sousa Silva</t>
  </si>
  <si>
    <t>Ana Carolina Araújo dos Santos</t>
  </si>
  <si>
    <t>Caio Tadeu Veloso Gargur</t>
  </si>
  <si>
    <t>Catarina Silva Ferreira</t>
  </si>
  <si>
    <t>Fernanda dos Santos Cardoso</t>
  </si>
  <si>
    <t>Gisele Beatriz Teles Góes</t>
  </si>
  <si>
    <t>Helter de Freitas Oliveira</t>
  </si>
  <si>
    <t>Larissa Sousa Cardeal de Miranda</t>
  </si>
  <si>
    <t>Laura Beatriz de Carvalho Embiruçu</t>
  </si>
  <si>
    <t>Manoela Bastos Alves</t>
  </si>
  <si>
    <t>Mariana Araújo de Assis Ribeiro</t>
  </si>
  <si>
    <t>Sara Freitas Santos Vasconcelos</t>
  </si>
  <si>
    <t>Thaylanne Kadman Costa Duarte</t>
  </si>
  <si>
    <t>Yan Valdez Santos Rodrigues</t>
  </si>
  <si>
    <t>Beatriz Almeida Carneiro Palmeira</t>
  </si>
  <si>
    <t>Danielle Silva Santos</t>
  </si>
  <si>
    <t>Igor Oliveira de Freitas Campos</t>
  </si>
  <si>
    <t>Joyce Mara Brito Maia</t>
  </si>
  <si>
    <t>Fabiano Ferreira de Medeiros</t>
  </si>
  <si>
    <t>Reinaldo Coelho Mirre</t>
  </si>
  <si>
    <t>Sergio Bergamaschi</t>
  </si>
  <si>
    <t>Mariana Bessa Fagundes</t>
  </si>
  <si>
    <t>Raíssa de Castro Oliveira</t>
  </si>
  <si>
    <t>Allan Silva Salles</t>
  </si>
  <si>
    <t>Bruna Pozes Joia de Souza</t>
  </si>
  <si>
    <t>Daniel dos Reis Cunha</t>
  </si>
  <si>
    <t>Gabriel Gonçalves Cardoso</t>
  </si>
  <si>
    <t>Ingrid Pereira Ribeiro de Araujo</t>
  </si>
  <si>
    <t>LUCAS BARBOSA PINHO</t>
  </si>
  <si>
    <t>RACHEL RODRIGUES LOPES</t>
  </si>
  <si>
    <t>Carmen Fernandes Cardoso Santos</t>
  </si>
  <si>
    <t>Giovanni de Oliveira Eneas</t>
  </si>
  <si>
    <t>Karine Lima Cardozo</t>
  </si>
  <si>
    <t>Leonardo Campos João</t>
  </si>
  <si>
    <t>RENE RODRIGUES</t>
  </si>
  <si>
    <t>Aline Gomes Pinelli</t>
  </si>
  <si>
    <t>Mariana Conceição da Costa</t>
  </si>
  <si>
    <t>Marina Barbosa de Farias</t>
  </si>
  <si>
    <t>Shella Maria dos Santos</t>
  </si>
  <si>
    <t>Anna Giulia Farias</t>
  </si>
  <si>
    <t>Danilo Patrício Nascimento</t>
  </si>
  <si>
    <t>Gabriel Gusmão de Albuquerque</t>
  </si>
  <si>
    <t>Henrique Manfredini Goes</t>
  </si>
  <si>
    <t>João Henrique Lins Lima</t>
  </si>
  <si>
    <t>João Miguel De Matos Queiroz</t>
  </si>
  <si>
    <t>João Victor Velanes De Faria Ribeiro Da Silva</t>
  </si>
  <si>
    <t>Julia Letícia Montanari Lima</t>
  </si>
  <si>
    <t>Loreena Yoshii Pinotti</t>
  </si>
  <si>
    <t>Marcelo Victor Nigri</t>
  </si>
  <si>
    <t>Maria Vitória Souza Gonçalves</t>
  </si>
  <si>
    <t>Maurício Prado de Omena Souza</t>
  </si>
  <si>
    <t>Rodrigo Morais Cordeiro de Lima</t>
  </si>
  <si>
    <t>Simão Pedro Assis Costa</t>
  </si>
  <si>
    <t>Thiago Alves Bertoncin</t>
  </si>
  <si>
    <t>Flavia Nogueira Braga</t>
  </si>
  <si>
    <t>Nathalia Cristina Ramos Lima</t>
  </si>
  <si>
    <t>Pamella Palmeira de Araújo</t>
  </si>
  <si>
    <t>Pedro Otávio de Carvalho Ramos</t>
  </si>
  <si>
    <t>Ruth Nóbrega Queiroz</t>
  </si>
  <si>
    <t>Vinícius Mateó e Melo</t>
  </si>
  <si>
    <t>Vivien Rossbach</t>
  </si>
  <si>
    <t>Wai Nam Chan</t>
  </si>
  <si>
    <t>Vilckma Oliveira de Santana</t>
  </si>
  <si>
    <t>Celmy Mª Bezerra de Menezes Barbosa</t>
  </si>
  <si>
    <t>Alan Gomes da Câmara</t>
  </si>
  <si>
    <t>Ivana Taciana de Almeida Simões</t>
  </si>
  <si>
    <t>Daniel Francisco Albuquerque Diniz Correia Lima</t>
  </si>
  <si>
    <t>Dennys José Cavalcante Santana</t>
  </si>
  <si>
    <t>Djhony Barbosa de Oliveira</t>
  </si>
  <si>
    <t>Elton Filipe Tenório de Lima</t>
  </si>
  <si>
    <t>Eric Hayato Makiyama</t>
  </si>
  <si>
    <t>Fabian Cavalcanti de Miranda Filho</t>
  </si>
  <si>
    <t>Guilherme Eduardo Epitácio da Silva</t>
  </si>
  <si>
    <t>Helan Thaire de Albuquerque Alves</t>
  </si>
  <si>
    <t>Hugo Vinícius Martins Santos</t>
  </si>
  <si>
    <t>Ícaro Vinícius de Souza Juvenal</t>
  </si>
  <si>
    <t>João Henrique Barros de Pontes</t>
  </si>
  <si>
    <t>Pedro Nunes Acácio Neto</t>
  </si>
  <si>
    <t>Rafaela de Melo Freire</t>
  </si>
  <si>
    <t>Vithor Gabriel Ramos Marques de Oliveira</t>
  </si>
  <si>
    <t>William Ottoni Barbosa Azevedo</t>
  </si>
  <si>
    <t>Ayrlane Alves de Lima Sales</t>
  </si>
  <si>
    <t>Gabriel Filipe Oliveira do Nascimento</t>
  </si>
  <si>
    <t>Ítalo Ricardo Silva de Araújo</t>
  </si>
  <si>
    <t>Letícia de Souza Silva</t>
  </si>
  <si>
    <t>Marcela Bino da Silva Santos</t>
  </si>
  <si>
    <t>Santiago Arias Henao</t>
  </si>
  <si>
    <t>Jean Heliton Lopes dos Santos</t>
  </si>
  <si>
    <t>Francisco Antonio de Farias Bandeira</t>
  </si>
  <si>
    <t>Jorge Luiz Oliveira Lucas Júnior</t>
  </si>
  <si>
    <t>Rodolpho Ramilton de Castro Monteiro</t>
  </si>
  <si>
    <t>Alice Oliveira Gurgel</t>
  </si>
  <si>
    <t>Carlos Vinicius Rocha Pegado De Queiroz</t>
  </si>
  <si>
    <t>Dakson Silva da Costa</t>
  </si>
  <si>
    <t>Ellen Scárllet Abreu Feitosa</t>
  </si>
  <si>
    <t>Isadora Coêlho Nascimento</t>
  </si>
  <si>
    <t>João Pedro Teles Araújo</t>
  </si>
  <si>
    <t>João Victor Fernandes Braga</t>
  </si>
  <si>
    <t>Lucas Alves de Moraes</t>
  </si>
  <si>
    <t>Lucas Coelho Gonçalves da Silva</t>
  </si>
  <si>
    <t>Marjory Moreira Levy</t>
  </si>
  <si>
    <t>Paulo Ricardo Moura Rodrigues</t>
  </si>
  <si>
    <t>Saulo José de Melo Magalhães</t>
  </si>
  <si>
    <t>Sávio Michel Alves da Silva</t>
  </si>
  <si>
    <t>Andressa Cristina Borges Chaves</t>
  </si>
  <si>
    <t>Lucas Sassaki Vieira da Silva</t>
  </si>
  <si>
    <t>Pedro Paulo Nunes Maia</t>
  </si>
  <si>
    <t>Thiago Marques da Frota</t>
  </si>
  <si>
    <t>Solange Assunção Quintella</t>
  </si>
  <si>
    <t>AMANDA SOUSA ARAUJO</t>
  </si>
  <si>
    <t>Antonio Eduardo Martinelli</t>
  </si>
  <si>
    <t>ERIJANIO NONATO DA SILVA</t>
  </si>
  <si>
    <t>MUCIO DANTAS DE MEDEIROS</t>
  </si>
  <si>
    <t>ANA BIATRIZ GUEDES DO NASCIMENTO</t>
  </si>
  <si>
    <t>ANA LETICIA FERNANDES DOS SANTOS</t>
  </si>
  <si>
    <t>Ana Luiza dos Santos</t>
  </si>
  <si>
    <t>ANDERSON DOUGLAS SIMAO DOS SANTOS</t>
  </si>
  <si>
    <t>CAMILA LOUYSE OLIVEIRA DA ROCHA</t>
  </si>
  <si>
    <t>Dayanne Gabriella da Silva</t>
  </si>
  <si>
    <t>ELOAM JESSICA NUNES HOLANDA</t>
  </si>
  <si>
    <t>GABRIEL DOS SANTOS VASCONCELOS</t>
  </si>
  <si>
    <t>GLEENDA THAINA SOUZA DE OLIVEIRA</t>
  </si>
  <si>
    <t>JANARY MARTINS FIGUEIREDO FILHO</t>
  </si>
  <si>
    <t>TAYNNARA MENDES VELOSO</t>
  </si>
  <si>
    <t>WILLIAN ALBER DA SILVA FARIAS</t>
  </si>
  <si>
    <t>Carlos Augusto Leal Dantas</t>
  </si>
  <si>
    <t>CELMO HUDSON REIS DE PAULA</t>
  </si>
  <si>
    <t>Clenildo de Longe</t>
  </si>
  <si>
    <t>Josue da Cruz de Souza</t>
  </si>
  <si>
    <t>Maria Monique de Brito Leite</t>
  </si>
  <si>
    <t>Armando Monte Mendes</t>
  </si>
  <si>
    <t>Jose Ribamar Campos Junior</t>
  </si>
  <si>
    <t>Raphael Caio Alvarez Diegues</t>
  </si>
  <si>
    <t>Edmilson Moutinho dos Santos</t>
  </si>
  <si>
    <t>Stephanie San Martin Cañas</t>
  </si>
  <si>
    <t>Alana Távora Rodrigues</t>
  </si>
  <si>
    <t>Gabriel Fiorini Reis Maciel e Bastos</t>
  </si>
  <si>
    <t>Isabela Yurie Takahashi Shinzato</t>
  </si>
  <si>
    <t>Jade Liu de Almeida</t>
  </si>
  <si>
    <t>João Paulo Guilherme Rodrigues Alves</t>
  </si>
  <si>
    <t>Laila Franca Da Costa</t>
  </si>
  <si>
    <t>Ludmila Mello de Amorim</t>
  </si>
  <si>
    <t>Matheus Antonio Souza Ferreira</t>
  </si>
  <si>
    <t>Pamela Ramos Rocha dos Santos</t>
  </si>
  <si>
    <t>Pietro Salomão de Sá</t>
  </si>
  <si>
    <t>Rodrigo Sobral Nogueira</t>
  </si>
  <si>
    <t>Rogerio Vaz de Lima</t>
  </si>
  <si>
    <t>Sarah Vilela Gimenes da Silva</t>
  </si>
  <si>
    <t>Thalles Moreira de Oliveira</t>
  </si>
  <si>
    <t>Tirzah Loriato Moraes Silva</t>
  </si>
  <si>
    <t>Vitória Souza Diniz</t>
  </si>
  <si>
    <t>Alice Akemi Tagima</t>
  </si>
  <si>
    <t>Brenda Honório Mazzeu Silveira</t>
  </si>
  <si>
    <t>Gabriela Pantoja Passos</t>
  </si>
  <si>
    <t>Thiago Luis Felipe Brito</t>
  </si>
  <si>
    <t>Hirdan Katarina de Medeiros Costa</t>
  </si>
  <si>
    <t>Renan Albert Hansen</t>
  </si>
  <si>
    <t>João Andrade de Carvalho Junior</t>
  </si>
  <si>
    <t>Fernando Henrique Mayworm de Araujo</t>
  </si>
  <si>
    <t>Rubens Coutinho Toledo</t>
  </si>
  <si>
    <t>Arthur da Silva de Carvalho</t>
  </si>
  <si>
    <t>Beatriz Maciel Ferreira Pedro</t>
  </si>
  <si>
    <t>Gustavo Henrique Romeu da Silva</t>
  </si>
  <si>
    <t>Jéssica Barbosa de Souza</t>
  </si>
  <si>
    <t>João Vitor dos Santos Oliveira</t>
  </si>
  <si>
    <t>Luis Augusto Guimarães Bento</t>
  </si>
  <si>
    <t>Mariana Foleto dos Santos</t>
  </si>
  <si>
    <t>Maurício Guilherme da Silva Belitardo</t>
  </si>
  <si>
    <t>Nikolas Maky Takinami</t>
  </si>
  <si>
    <t>Renan Camargo Oliveira</t>
  </si>
  <si>
    <t>Thales Maluf</t>
  </si>
  <si>
    <t>Victor Barbosa Nunes</t>
  </si>
  <si>
    <t>Vitor Pioltine Murari</t>
  </si>
  <si>
    <t>Carlos Eduardo Moraes</t>
  </si>
  <si>
    <t>Leandro Teixeira Ferreira de Sene</t>
  </si>
  <si>
    <t>Luis Fernando Junior Saldaña Bernuy</t>
  </si>
  <si>
    <t>Marcelo Pacheco Oliveira</t>
  </si>
  <si>
    <t>Mônica Valéria dos Santos Machado</t>
  </si>
  <si>
    <t>Edwin Santiago Rios Escalante</t>
  </si>
  <si>
    <t>Nazem Nascimento</t>
  </si>
  <si>
    <t>Leizer Schnitman</t>
  </si>
  <si>
    <t>Bruno Aguiar Santana</t>
  </si>
  <si>
    <t>Witã dos Santos Rocha</t>
  </si>
  <si>
    <t>Abraao Angelo Serra Tanan</t>
  </si>
  <si>
    <t>André Nascimento Vianna</t>
  </si>
  <si>
    <t>Matheus Reis Santiago</t>
  </si>
  <si>
    <t>Ezequias Santos de Matos</t>
  </si>
  <si>
    <t>Juan Pablo Solorzano</t>
  </si>
  <si>
    <t>Monalisa Sá Magalhães</t>
  </si>
  <si>
    <t>Victor Santos Matos</t>
  </si>
  <si>
    <t>Taniel Silva Franklin</t>
  </si>
  <si>
    <t>Leonardo Silva de Souza</t>
  </si>
  <si>
    <t>Luiz Carlos Lobato dos Santos</t>
  </si>
  <si>
    <t>Célia Karina Maia Cardoso</t>
  </si>
  <si>
    <t>Monique Santos Sarly da Silva</t>
  </si>
  <si>
    <t>Bruno Santos Conceição</t>
  </si>
  <si>
    <t>Felipe Costa Reis da Silva</t>
  </si>
  <si>
    <t>Gabriela Correa Nagy</t>
  </si>
  <si>
    <t>Gladson Pessanha de Souza</t>
  </si>
  <si>
    <t>Inara Faria Duarte</t>
  </si>
  <si>
    <t>Jonathan Silva de Jesus</t>
  </si>
  <si>
    <t>José Milton Neves de Souza Júnior</t>
  </si>
  <si>
    <t>Magda Iasmine Guimarães Reis dos Santos</t>
  </si>
  <si>
    <t>Mariana Santos Figueiredo de Freitas</t>
  </si>
  <si>
    <t>Milena Bastos de Santana</t>
  </si>
  <si>
    <t>Tairone Santos da Paixão Filho</t>
  </si>
  <si>
    <t>Thayse Lopes Melgaço Bulcão</t>
  </si>
  <si>
    <t>Daniele Santos Sousa</t>
  </si>
  <si>
    <t>Larissa Bianca Leão Santos</t>
  </si>
  <si>
    <t>Luiza Figueira de Siqueira</t>
  </si>
  <si>
    <t>Marcela Félix Sobral</t>
  </si>
  <si>
    <t>Thamyris Queiroz Silva</t>
  </si>
  <si>
    <t>Diego Lima Medeiros</t>
  </si>
  <si>
    <t>Kleberson Ricardo de Oliveira Pereira</t>
  </si>
  <si>
    <t>Suzana da Silva Macedo</t>
  </si>
  <si>
    <t>Amanda Duarte Gondim</t>
  </si>
  <si>
    <t>Alyxandra Carla de Medeiros Batista</t>
  </si>
  <si>
    <t>FERNANDO VELCIC MAZIVIERO</t>
  </si>
  <si>
    <t>Alessa de Melo Bispo</t>
  </si>
  <si>
    <t>DHIOVANA FURTADO DA SILVA</t>
  </si>
  <si>
    <t>Gabriel Joaquim Santos Silva</t>
  </si>
  <si>
    <t>Helio Cunegundes dos Santos Junior</t>
  </si>
  <si>
    <t>Icaro Silva de Paula</t>
  </si>
  <si>
    <t>Jessica Nicole Barros de Sousa</t>
  </si>
  <si>
    <t>Julia Vieira da Silva Bernardo</t>
  </si>
  <si>
    <t>Luana Gabriela Costa Brito</t>
  </si>
  <si>
    <t>Magno Regis de Souza Oliveira</t>
  </si>
  <si>
    <t>Marcos Antonio do Nascimento Junior</t>
  </si>
  <si>
    <t>Maria Vitoria Ferreira de Souza</t>
  </si>
  <si>
    <t>Mateus Madson do Nascimento Jales</t>
  </si>
  <si>
    <t>Sérgio Antônio de Paiva Rocha</t>
  </si>
  <si>
    <t>Thamiris Monteiro de Barros</t>
  </si>
  <si>
    <t>Victoria Victor Soares</t>
  </si>
  <si>
    <t>Amanda Medeiros de Azevedo</t>
  </si>
  <si>
    <t>Jhonatan Ferreira Camara</t>
  </si>
  <si>
    <t>Jhudson Guilherme Leandro de Araujo</t>
  </si>
  <si>
    <t>Júlia Caroline Celeste Viana Bento</t>
  </si>
  <si>
    <t>Maria do Socorro Bezerra da Silva</t>
  </si>
  <si>
    <t>Pedro Filipe Alves Chaves de Queiroz</t>
  </si>
  <si>
    <t>Emily Cintia Tossi de Araujo Costa</t>
  </si>
  <si>
    <t>Aruzza Mabel de Morais Araújo</t>
  </si>
  <si>
    <t>Izabelle Lima Cabral</t>
  </si>
  <si>
    <t>Márcio José das Chagas Moura</t>
  </si>
  <si>
    <t>Francisco Cordeiro do Nascimento Neto</t>
  </si>
  <si>
    <t>Plínio Marcio da Silva Ramos</t>
  </si>
  <si>
    <t>Abinadi Staniscia Rufino da Silva</t>
  </si>
  <si>
    <t>Anna Carolina Felipe Silva</t>
  </si>
  <si>
    <t>Antonio Matheus Araújo Villarim</t>
  </si>
  <si>
    <t>Beatriz Almeida Rodrigues e Silva</t>
  </si>
  <si>
    <t>Eduardo José Araújo Correia Lima</t>
  </si>
  <si>
    <t>Graziela Hanny Claudino de Souza e Silva</t>
  </si>
  <si>
    <t>Herbert Rafael Barbosa de Souza</t>
  </si>
  <si>
    <t>Jamenson Alves da Silva Júnior</t>
  </si>
  <si>
    <t>Joaquim Francisco Pastro Custodio</t>
  </si>
  <si>
    <t>Keyla Mirelle Pinto Costa</t>
  </si>
  <si>
    <t>Leonardo Soares Cavalcante de Miranda</t>
  </si>
  <si>
    <t>Lia Mara Bezerra Soares</t>
  </si>
  <si>
    <t>Maria Eduarda Américo Ishimaru</t>
  </si>
  <si>
    <t>Maria Eduarda Freire de Araujo</t>
  </si>
  <si>
    <t>Sérgio Leandro Pessoa de Queiroz Campos</t>
  </si>
  <si>
    <t>Silvio Henrique Viana Lima Pinto</t>
  </si>
  <si>
    <t>Arthur Alves Prates Gomes</t>
  </si>
  <si>
    <t>LAVÍNIA MARIA MENDES ARAÚJO</t>
  </si>
  <si>
    <t>MARIANA SOUZA MENEZES</t>
  </si>
  <si>
    <t>PAULO GABRIEL SANTOS CAMPOS DE SIQUEIRA</t>
  </si>
  <si>
    <t>Thales Henrique Castro de Barros</t>
  </si>
  <si>
    <t>Carlos Esteban Delgado NORIEGA</t>
  </si>
  <si>
    <t>Henrique Patriota Alves</t>
  </si>
  <si>
    <t>Paulo Estevão Lemos de Oliveira</t>
  </si>
  <si>
    <t>Alcione Francisco de Almeida</t>
  </si>
  <si>
    <t>Jose Mansur Assaf</t>
  </si>
  <si>
    <t>Letícia Pereira Almeida</t>
  </si>
  <si>
    <t>Luana do Nascimento Rocha de Paula</t>
  </si>
  <si>
    <t>Arthur Corrado Salomão</t>
  </si>
  <si>
    <t>Carolina Yaguinuma</t>
  </si>
  <si>
    <t>Caroline de Lima Silva</t>
  </si>
  <si>
    <t>Daniel Silva Junior</t>
  </si>
  <si>
    <t>Débora Rodrigues Jahnel</t>
  </si>
  <si>
    <t>Gabriel Oliveira Pereira da Silva</t>
  </si>
  <si>
    <t>Gustavo Cestari Morales</t>
  </si>
  <si>
    <t>Izabela de Oliveira Fontana</t>
  </si>
  <si>
    <t>Júlia Aparecida Sanson</t>
  </si>
  <si>
    <t>Leonardo Chaves Gomes</t>
  </si>
  <si>
    <t>Lucas Ravagnani Rodrigues</t>
  </si>
  <si>
    <t>Luiza Gambetta Figueiredo</t>
  </si>
  <si>
    <t>Ruan Sant Ana Guillen</t>
  </si>
  <si>
    <t>Thiago Victor da Silva Bonfim</t>
  </si>
  <si>
    <t>Victor Elias Silva</t>
  </si>
  <si>
    <t>Victor Mazutti Malveiro</t>
  </si>
  <si>
    <t>Amanda Ferreira Santos da Silva</t>
  </si>
  <si>
    <t>Deborah Stolte Bezerra Lisbôa de Oliveira</t>
  </si>
  <si>
    <t>João Pedro Ferreira de Campos</t>
  </si>
  <si>
    <t>Luiza Stolte Bezerra Lisbôa de Oliveira</t>
  </si>
  <si>
    <t>Nilton Silva Costa Mafra</t>
  </si>
  <si>
    <t>Wallas Douglas de Macedo Souza</t>
  </si>
  <si>
    <t>Luiz Gustavo Possato</t>
  </si>
  <si>
    <t>Luiz Henrique Vieira</t>
  </si>
  <si>
    <t>Leandro Hirokazu Hirose</t>
  </si>
  <si>
    <t>Mariza Gomes Rodrigues</t>
  </si>
  <si>
    <t>Nayara de Macedo dos Santos</t>
  </si>
  <si>
    <t>Alexandre Nasser Brolezzi Menezes</t>
  </si>
  <si>
    <t>Ana Carolina Alves da Costa</t>
  </si>
  <si>
    <t>Beatriz Christofoletti</t>
  </si>
  <si>
    <t>Eloisa Pilon Franco de Campos</t>
  </si>
  <si>
    <t>Flávia Corrêa Fontes</t>
  </si>
  <si>
    <t>Gabriel Golfetti Fernandes</t>
  </si>
  <si>
    <t>Gustavo Soldado Peres</t>
  </si>
  <si>
    <t>Katarine Costa Lacerda</t>
  </si>
  <si>
    <t>Lucas Pereira Fontanetti</t>
  </si>
  <si>
    <t>Luís Felipe Bruno Locatelli</t>
  </si>
  <si>
    <t>Mariana Fávero Duarte</t>
  </si>
  <si>
    <t>Priscila Figueiredo Rodrigues</t>
  </si>
  <si>
    <t>Rafaela Casonatto Della Coletta</t>
  </si>
  <si>
    <t>Thais Cerqueira Santos</t>
  </si>
  <si>
    <t>Thaís Naomi Matsui</t>
  </si>
  <si>
    <t>Vitória Regina Silva Machado</t>
  </si>
  <si>
    <t>Gabrielle Roveratti Ceccato</t>
  </si>
  <si>
    <t>Malena Sandim Bispo</t>
  </si>
  <si>
    <t>Mariana Midori Ikeda Miura</t>
  </si>
  <si>
    <t>Sarah Felix Santos</t>
  </si>
  <si>
    <t>Victor Hugo Hoffmann</t>
  </si>
  <si>
    <t>Vinicius Mendes Veiga</t>
  </si>
  <si>
    <t>Diego Felix Dias</t>
  </si>
  <si>
    <t>Gilberto Athayde Albertão</t>
  </si>
  <si>
    <t>Irene do Nascimento Xavier Delgado</t>
  </si>
  <si>
    <t>David Alves Castelo Branco</t>
  </si>
  <si>
    <t>Letícia Magalar Martins de Souza</t>
  </si>
  <si>
    <t>PEDRO LUIZ BARBOSA MAIA</t>
  </si>
  <si>
    <t>CAIO PEREIRA RODRIGUES</t>
  </si>
  <si>
    <t>DOUGLAS PEREIRA LOPES</t>
  </si>
  <si>
    <t>GABRIEL RICHARD ALVES PEDREIRA</t>
  </si>
  <si>
    <t>LARISSA GRIBEL DE PAULA NEVES</t>
  </si>
  <si>
    <t>NAYANA CAMPOS OLIVEIRA</t>
  </si>
  <si>
    <t>VICTOR ANDRE PINTO PIMENTEL</t>
  </si>
  <si>
    <t>Bruno Lopes Ferreira</t>
  </si>
  <si>
    <t>Isabella Sene Santos Carneiro</t>
  </si>
  <si>
    <t>LETICIA GONCALVES LORENTZ</t>
  </si>
  <si>
    <t>Rodrigo Ranzeiro de Bragança Aylmer</t>
  </si>
  <si>
    <t>Tainara Araujo Dias</t>
  </si>
  <si>
    <t>Rafael Cancella Morais</t>
  </si>
  <si>
    <t>Bruno Scola Lopes da Cunha</t>
  </si>
  <si>
    <t>Marconi Dantas Rosendo</t>
  </si>
  <si>
    <t>David Lopes de Castro</t>
  </si>
  <si>
    <t>Alinne Jéssica Dantas de Araújo</t>
  </si>
  <si>
    <t>Marilia Barbosa Venâncio</t>
  </si>
  <si>
    <t>Arthur Braz Farias</t>
  </si>
  <si>
    <t>Dara Luany Alves Fernandes</t>
  </si>
  <si>
    <t>Gabriel Lucas de Medeiros Leite</t>
  </si>
  <si>
    <t>Henrique Faustino Bulhões</t>
  </si>
  <si>
    <t>Luiz Henrique Gomes da Silva Santos</t>
  </si>
  <si>
    <t>Marcelo Gustavo Silva Silva</t>
  </si>
  <si>
    <t>Saywry Virginio de Carvalho</t>
  </si>
  <si>
    <t>Thaiane Kamila Alves Roberto</t>
  </si>
  <si>
    <t>Welvia Kadja da Silva Francisco</t>
  </si>
  <si>
    <t>Jasmin Lanker Godenzi</t>
  </si>
  <si>
    <t>José Reinaldo Pereira dos Santos Filho</t>
  </si>
  <si>
    <t>Luana Sousa da Silva</t>
  </si>
  <si>
    <t>Flávio Lemos de Santana</t>
  </si>
  <si>
    <t>Pedro Xavier Neto</t>
  </si>
  <si>
    <t>Thays Desiree Mineli</t>
  </si>
  <si>
    <t>Paulo Eduardo de Oliveira</t>
  </si>
  <si>
    <t>Eduer Giovanny Nova Rodriguez</t>
  </si>
  <si>
    <t>German Meneses Hernandez</t>
  </si>
  <si>
    <t>Alessandro Goncalves</t>
  </si>
  <si>
    <t>Ayron Della Coleta de Oliveira</t>
  </si>
  <si>
    <t>Danilo dos Santos Duarte</t>
  </si>
  <si>
    <t>Ellen Caroline Ferreira de Carvalho</t>
  </si>
  <si>
    <t>Gabrielle Siffoni Galhakas</t>
  </si>
  <si>
    <t>Lara Poliny Nogueira da Silva</t>
  </si>
  <si>
    <t>Larissa Cristina Hernandez Ortiz</t>
  </si>
  <si>
    <t>Mariana Elias</t>
  </si>
  <si>
    <t>Samuel Rodrigues Lima</t>
  </si>
  <si>
    <t>Tamires de Sousa Silva</t>
  </si>
  <si>
    <t>Vitor Chiurciu de Souza</t>
  </si>
  <si>
    <t>William Mozart Henrichs</t>
  </si>
  <si>
    <t>Carolina Barbosa Leite da Cruz</t>
  </si>
  <si>
    <t>Lucas Vinicius Santos</t>
  </si>
  <si>
    <t>Ravi Gabriel dos Santos Pinheiro Sampaio</t>
  </si>
  <si>
    <t>Yuri Matheus Minutella Bortoletto Machado</t>
  </si>
  <si>
    <t>Guilherme Raffaeli Romero</t>
  </si>
  <si>
    <t>Larissa Natsumi Tamura</t>
  </si>
  <si>
    <t>Raiano Tavares de Oliveira</t>
  </si>
  <si>
    <t>Osvaldo Chiavone Filho</t>
  </si>
  <si>
    <t>KESLEI ROSENDO DA ROCHA</t>
  </si>
  <si>
    <t>MATEUS FERNANDES MONTEIRO</t>
  </si>
  <si>
    <t>AMMARY VIRGÍNIA DA SILVA MOURA</t>
  </si>
  <si>
    <t>ARTHUR VINICIUS ROCHA DOS SANTOS</t>
  </si>
  <si>
    <t>ARTHUR VINICIUS VALE BEZERRA</t>
  </si>
  <si>
    <t>BRUNA BEATRIZ ALVES DE FREITAS ALBUQUERQUE</t>
  </si>
  <si>
    <t>Daniel Godoy Lima</t>
  </si>
  <si>
    <t>ENTONY DAVID DANTAS</t>
  </si>
  <si>
    <t>Fernanda Lima Rei Ramos e Silva</t>
  </si>
  <si>
    <t>Gladson Fonthainny Pinheiro da Silva</t>
  </si>
  <si>
    <t>JOÃO VINICIUS DE ANDRADE FREIRE</t>
  </si>
  <si>
    <t>Lidiane Rodrigues Carvalho</t>
  </si>
  <si>
    <t>PEDRO LUCAS OLIVEIRA BATISTA</t>
  </si>
  <si>
    <t>SAMUEL DANTAS DE ALMEIDA</t>
  </si>
  <si>
    <t>Stephanie Gomes de Morais</t>
  </si>
  <si>
    <t>Uellen Nicolete Silva</t>
  </si>
  <si>
    <t>HORTÊNCIA NATHÂNIA SILVA CÂMARA</t>
  </si>
  <si>
    <t>JOEMIL OLIVEIRA DE DEUS JUNIOR</t>
  </si>
  <si>
    <t>JOSÉ DEMÉTRIO NERY CAVALCANTE</t>
  </si>
  <si>
    <t>JOYCE AZEVEDO BEZERRA DE SOUZA</t>
  </si>
  <si>
    <t>SUELYA DA SILVA MENDONÇA DE PAIVA</t>
  </si>
  <si>
    <t>FERNANDA DE LOURDES SOUZA</t>
  </si>
  <si>
    <t>AFONSO AVELINO DANTAS NETO</t>
  </si>
  <si>
    <t>Juliana Martinelli de Lucena</t>
  </si>
  <si>
    <t>Júlio César Passos</t>
  </si>
  <si>
    <t>Jônatas Vicente</t>
  </si>
  <si>
    <t>Rodrigo Rodrigues Nogueira</t>
  </si>
  <si>
    <t>Alexandre Barbosa da Silva</t>
  </si>
  <si>
    <t>Daniel Sottovia Gomide</t>
  </si>
  <si>
    <t>Felipe Antonio Emer</t>
  </si>
  <si>
    <t>Felipe Batista</t>
  </si>
  <si>
    <t>Gabriel Pereira da Silva Morais</t>
  </si>
  <si>
    <t>Gianpiero Camargo Bedin</t>
  </si>
  <si>
    <t>Gustavo Lins de Oliveira</t>
  </si>
  <si>
    <t>Jéssica Vieira Lomba Avila Barbosa</t>
  </si>
  <si>
    <t>Lucas Eli Malagoli</t>
  </si>
  <si>
    <t>Luiz Carlos Machado Júnior</t>
  </si>
  <si>
    <t>Maria Eduarda Xavier Alves Martinazzo</t>
  </si>
  <si>
    <t>Victor Igor Berbare Lemos</t>
  </si>
  <si>
    <t>Daniel Juchem Regner</t>
  </si>
  <si>
    <t>Francisco Alves Vicente</t>
  </si>
  <si>
    <t>Gustavo Willig Quintino dos Santos</t>
  </si>
  <si>
    <t>JOÃO DAMASCENO XAVIER NETO</t>
  </si>
  <si>
    <t>Luciano Serconek Fuso</t>
  </si>
  <si>
    <t>Luiz Henrique Silva Junior</t>
  </si>
  <si>
    <t>Tatiana Bendo</t>
  </si>
  <si>
    <t>Yascara Fabrina Fernandes da Costa e Silva</t>
  </si>
  <si>
    <t>Marcos Vinícius Xavier Dias</t>
  </si>
  <si>
    <t>Maise Natalia Soares da Silva</t>
  </si>
  <si>
    <t>Ailton Romano Fontes Junior</t>
  </si>
  <si>
    <t>Aline Pelodan Baboni</t>
  </si>
  <si>
    <t>Caio Vinicius Ventura Catarina</t>
  </si>
  <si>
    <t>Carlos Henrique da Silva Santana</t>
  </si>
  <si>
    <t>Douglas Peterson Munis da Silva</t>
  </si>
  <si>
    <t>Felipe Matheus Pereira da Silva</t>
  </si>
  <si>
    <t>Filipe Henrique Nascimento Barroso</t>
  </si>
  <si>
    <t>Gabriel Henrique Batista e Silva</t>
  </si>
  <si>
    <t>Giovana de Souza Lima</t>
  </si>
  <si>
    <t>Giovanni Lopes Pereira</t>
  </si>
  <si>
    <t>Isadora Evangelista Martins de Souza</t>
  </si>
  <si>
    <t>Luiz Pedro Simões da Silva</t>
  </si>
  <si>
    <t>Pedro Henrique Fantoni Garica</t>
  </si>
  <si>
    <t>Rafael Jonas Fonseca Luciano</t>
  </si>
  <si>
    <t>Thais Mariano Ribeiro</t>
  </si>
  <si>
    <t>Gabriel Baioni e Silva</t>
  </si>
  <si>
    <t>Laura Vieira Maia de Sousa</t>
  </si>
  <si>
    <t>Luísa Pereira Pinheiro</t>
  </si>
  <si>
    <t>Rodney Joedson Santos da Silva</t>
  </si>
  <si>
    <t>Thomás Augusto Siqueira de Oliveira</t>
  </si>
  <si>
    <t>Eric Alberto Ocampo Batlle</t>
  </si>
  <si>
    <t>Luiz Augusto Horta Nogueira</t>
  </si>
  <si>
    <t>Sonia Maria Oliveira Agostinho da Silva</t>
  </si>
  <si>
    <t>Mario Ferreira de Lima Filho</t>
  </si>
  <si>
    <t>Ianyqui Falcão Costa</t>
  </si>
  <si>
    <t>Lucas Marques Teles da Silva</t>
  </si>
  <si>
    <t>Bruno Caetano dos Santos</t>
  </si>
  <si>
    <t>Felipe Mature Ribeiro da Silva</t>
  </si>
  <si>
    <t>João Paulo Barbosa de Medeiros</t>
  </si>
  <si>
    <t>Lucas Mateus Silva de Andrade Lima</t>
  </si>
  <si>
    <t>Mariana Maria Resende</t>
  </si>
  <si>
    <t>Mariana Silva de Espindola</t>
  </si>
  <si>
    <t>Maycon Ferreira</t>
  </si>
  <si>
    <t>Paulo Jorge Santos Correia</t>
  </si>
  <si>
    <t>Rafael Pessanha Farias</t>
  </si>
  <si>
    <t>Regina Buarque de Gusmão</t>
  </si>
  <si>
    <t>Sarah Abigail Barbosa</t>
  </si>
  <si>
    <t>Thamara Welle Rodrigues Barbosa Van</t>
  </si>
  <si>
    <t>Carlos Alves Moreira Junior</t>
  </si>
  <si>
    <t>Emmanuel Franco Neto</t>
  </si>
  <si>
    <t>Ian Cavalcanti da Costa</t>
  </si>
  <si>
    <t>João Vicente Tavares Calandrini</t>
  </si>
  <si>
    <t>Maria Caroline do Nascimento</t>
  </si>
  <si>
    <t>José Gedson Fernandes da Silva</t>
  </si>
  <si>
    <t>Alene Ramos Wanderley Farias</t>
  </si>
  <si>
    <t>Antonio Celso Dantas Antonino</t>
  </si>
  <si>
    <t>Ialy Rayane de Aguiar Costa</t>
  </si>
  <si>
    <t>Lucas Ravellys Pyrrho de Alcantara</t>
  </si>
  <si>
    <t>Acson Gonçalves de Lima</t>
  </si>
  <si>
    <t>Danilo Magalhães de Souza Cavalcante</t>
  </si>
  <si>
    <t>Diego Calheiros Lins</t>
  </si>
  <si>
    <t>Edilberto Mariano da Silva</t>
  </si>
  <si>
    <t>Elder Leite Barbosa</t>
  </si>
  <si>
    <t>Francyelle Karolynne Vieira Machado</t>
  </si>
  <si>
    <t>Gabriel Silva Lúcio</t>
  </si>
  <si>
    <t>Haniel de Farias Alexandre Belo</t>
  </si>
  <si>
    <t>Igor José Francisco do Nascimento</t>
  </si>
  <si>
    <t>Lucas Renan Oliveira Cabral</t>
  </si>
  <si>
    <t>Matheus Pessoa de Siqueira Guedes</t>
  </si>
  <si>
    <t>Pedro Lucas Soares Pereira</t>
  </si>
  <si>
    <t>Rafael Marques da Silva</t>
  </si>
  <si>
    <t>Rebeka Bee Genk Riveres Cheng</t>
  </si>
  <si>
    <t>Vitor Emanuel Monteiro Magalhães</t>
  </si>
  <si>
    <t>Wagner Messias Alves Gomes</t>
  </si>
  <si>
    <t>Felipe Filgueiras de Almeida</t>
  </si>
  <si>
    <t>Igor Vasconcelos de Lacerda</t>
  </si>
  <si>
    <t>Íthalo Barbosa Silva de Abreu</t>
  </si>
  <si>
    <t>João Victor Furtado Frazão de Medeiros</t>
  </si>
  <si>
    <t>Tássia Cristina da Silva</t>
  </si>
  <si>
    <t>Wesley Michael Pereira Silva</t>
  </si>
  <si>
    <t>Gustavo Galindez Ramirez</t>
  </si>
  <si>
    <t>Allan de Almeida Albuquerque</t>
  </si>
  <si>
    <t>Geovane Oliveira de Sousa</t>
  </si>
  <si>
    <t>Gustavo Martini Dalpian</t>
  </si>
  <si>
    <t>Gabrielle Mathias Reis</t>
  </si>
  <si>
    <t>Samuel Peres Chagas</t>
  </si>
  <si>
    <t>Ana Carolina Fonseca de Abreu</t>
  </si>
  <si>
    <t>Bria Cisi Ramos</t>
  </si>
  <si>
    <t>Carolina Rufino da Silva</t>
  </si>
  <si>
    <t>Gabriel Rocha Lima</t>
  </si>
  <si>
    <t>Isabela de Melo Aceto</t>
  </si>
  <si>
    <t>José Pedro Pires Gomes</t>
  </si>
  <si>
    <t>Lara Mei Honda</t>
  </si>
  <si>
    <t>Otávio Mayoral Colmenero</t>
  </si>
  <si>
    <t>Paulo Cesar de Souza Lima</t>
  </si>
  <si>
    <t>Pollyanna Castilho</t>
  </si>
  <si>
    <t>Thayná Mesquita Gomes dos Santos</t>
  </si>
  <si>
    <t>Antonio Teofanes Bertollo de Oliveira</t>
  </si>
  <si>
    <t>Carlos Leonardo Luza</t>
  </si>
  <si>
    <t>Lucas Bandeira</t>
  </si>
  <si>
    <t>Lucas Polimante Souto</t>
  </si>
  <si>
    <t>Maycom Cezar Valeriano</t>
  </si>
  <si>
    <t>Wandson Lukas do Nascimento Amorim</t>
  </si>
  <si>
    <t>Aryane Tofanello de Souza</t>
  </si>
  <si>
    <t>Fabiane de Jesus Trindade</t>
  </si>
  <si>
    <t>Inês Seidel</t>
  </si>
  <si>
    <t>Maria do Carmo Rangel Santos Varela</t>
  </si>
  <si>
    <t>Bruna Pes Nicola</t>
  </si>
  <si>
    <t>Tatiane Pretto</t>
  </si>
  <si>
    <t>Andressa Vieira Hilário</t>
  </si>
  <si>
    <t>Arthur Motta de Andrade</t>
  </si>
  <si>
    <t>Giovanni Garcia Saboia de Albuquerque</t>
  </si>
  <si>
    <t>Marianne Silva Schaeffer</t>
  </si>
  <si>
    <t>Paolla Rissi Silva Hermann</t>
  </si>
  <si>
    <t>Tatiana Zanette</t>
  </si>
  <si>
    <t>Gustavo Javier Chacón Rosales</t>
  </si>
  <si>
    <t>Christian Wittee Lopes</t>
  </si>
  <si>
    <t>Bernardo Vitor de Souza Marins</t>
  </si>
  <si>
    <t>Fabio Toshio Kanizawa</t>
  </si>
  <si>
    <t>Matheus Coitinho Constantino</t>
  </si>
  <si>
    <t>York Castillo Santiago</t>
  </si>
  <si>
    <t>Ayrton de Assumpção Brito</t>
  </si>
  <si>
    <t>Babatoundé Donald Akpo</t>
  </si>
  <si>
    <t>Bernardo Mendes Martins</t>
  </si>
  <si>
    <t>Bruno Arguelhes Fischer</t>
  </si>
  <si>
    <t>Leticia Senhorinho Antunes</t>
  </si>
  <si>
    <t>Maria Pontes Pedrosa Peczek</t>
  </si>
  <si>
    <t>Messias Gutemberg de Moura Vieira Junior</t>
  </si>
  <si>
    <t>Ronaldo do Couto Silva Filho</t>
  </si>
  <si>
    <t>Sérgio Allan Barbosa de Ornellas</t>
  </si>
  <si>
    <t>Tamilyn Gabriel Carneiro Tan</t>
  </si>
  <si>
    <t>Victor Hugo Couto e Silva</t>
  </si>
  <si>
    <t>Brunno Abreu da Fonseca Vargas</t>
  </si>
  <si>
    <t>Daniel Rubano Barretto Turci</t>
  </si>
  <si>
    <t>Jael Yankson</t>
  </si>
  <si>
    <t>Mauricio de Souza Maciel</t>
  </si>
  <si>
    <t>Maria das Dores Macedo Paiva</t>
  </si>
  <si>
    <t>Antonio Claudio Soares</t>
  </si>
  <si>
    <t>Marcos Alexandro Vargas Mello</t>
  </si>
  <si>
    <t>Fernanda de Castilhos</t>
  </si>
  <si>
    <t>Crisleine Perinazzo Draszewski</t>
  </si>
  <si>
    <t>Lauren Marcilene Maciel Machado</t>
  </si>
  <si>
    <t>Alex Fochi</t>
  </si>
  <si>
    <t>Ana Luiza Seeger Machado</t>
  </si>
  <si>
    <t>André Luis de Oliveira Perilli</t>
  </si>
  <si>
    <t>Ariadne Gabriela Loreto Peres Gonçalves</t>
  </si>
  <si>
    <t>Bruna da Cunha Padoin</t>
  </si>
  <si>
    <t>Flávia Fernandes de Oliveira</t>
  </si>
  <si>
    <t>Jamille Harbouki Moura</t>
  </si>
  <si>
    <t>Jeferson Seibel</t>
  </si>
  <si>
    <t>Lavínia Camargo Rodrigues</t>
  </si>
  <si>
    <t>Luana Carline Becker</t>
  </si>
  <si>
    <t>Luana de Farias da Rocha</t>
  </si>
  <si>
    <t>Lucas Sudré dos Santos</t>
  </si>
  <si>
    <t>Maiko Rodrigo Monteiro</t>
  </si>
  <si>
    <t>Roger Sartori Chagas</t>
  </si>
  <si>
    <t>Vinícius Fernandes Bolson</t>
  </si>
  <si>
    <t>Henrique Gasparetto</t>
  </si>
  <si>
    <t>Lisiane de Oliveira Diehl</t>
  </si>
  <si>
    <t>Lorenzo da Silva Migliorin</t>
  </si>
  <si>
    <t>Mateus da Silva Mesquita</t>
  </si>
  <si>
    <t>Mirela Araujo Reis</t>
  </si>
  <si>
    <t>Mirela Francesquet</t>
  </si>
  <si>
    <t>Daniel Lachos Perez</t>
  </si>
  <si>
    <t>Michel Brondani</t>
  </si>
  <si>
    <t>Pedro Ribeiro Figueiredo Couto</t>
  </si>
  <si>
    <t>Oldrich Joel Romero Guzmán</t>
  </si>
  <si>
    <t>Kelly Costa Cabral Salazar R. Moreira</t>
  </si>
  <si>
    <t>Roberta Tristão Pinto</t>
  </si>
  <si>
    <t>Amanda Puttin Vidoto</t>
  </si>
  <si>
    <t>Andressa Mathias Gonçalves</t>
  </si>
  <si>
    <t>Camila Kelly Alves Teixeira</t>
  </si>
  <si>
    <t>Fellipe Augusto Graciano dos Santos</t>
  </si>
  <si>
    <t>Fernanda Carla Silva Santos</t>
  </si>
  <si>
    <t>Gabriella Carolina Lopes</t>
  </si>
  <si>
    <t>Gerson Ferreira Garcia Junior</t>
  </si>
  <si>
    <t>Leo Di Pietro Neto</t>
  </si>
  <si>
    <t>Lorrayne Martins Felipe</t>
  </si>
  <si>
    <t>Lucas Sales Rodrigues de Oliveira</t>
  </si>
  <si>
    <t>Mileni Dürr Neves</t>
  </si>
  <si>
    <t>Nathalia Barbosa Coelho</t>
  </si>
  <si>
    <t>Cláudia Carvalho Santos</t>
  </si>
  <si>
    <t>Iago Nunes Frigini</t>
  </si>
  <si>
    <t>João Pedro Massaria de Arcanto</t>
  </si>
  <si>
    <t>Valéria Silva dos Santos</t>
  </si>
  <si>
    <t>Victor da Rocha Fonseca</t>
  </si>
  <si>
    <t>Julian David Hunt</t>
  </si>
  <si>
    <t>Marcia Miranda Azeredo</t>
  </si>
  <si>
    <t>Monica Araujo das Neves</t>
  </si>
  <si>
    <t>Wendell Ferreira de La Salles</t>
  </si>
  <si>
    <t>Diego de Oliveira Dantas</t>
  </si>
  <si>
    <t>Yan Ferreira da Silva</t>
  </si>
  <si>
    <t>Amanda Carolina Correia Maia</t>
  </si>
  <si>
    <t>Ana Beatriz da Silva dos Santos</t>
  </si>
  <si>
    <t>Bruna Karoline de Sousa Lima</t>
  </si>
  <si>
    <t>Diego Martins Monteiro</t>
  </si>
  <si>
    <t>Erison Waldirio Vieira Santos</t>
  </si>
  <si>
    <t>Henrique Cardoso Costa</t>
  </si>
  <si>
    <t>Isabelle Santos de Menezes</t>
  </si>
  <si>
    <t>Israel da Luz Rodrigues</t>
  </si>
  <si>
    <t>Jaine Carvalho Silva</t>
  </si>
  <si>
    <t>Maria Clara Brandão de Morais</t>
  </si>
  <si>
    <t>Martiniano Holanda Cavalcanti</t>
  </si>
  <si>
    <t>Maurício Dorneles Lima</t>
  </si>
  <si>
    <t>Rayse Machado Ferreira</t>
  </si>
  <si>
    <t>Wanslhison da Silva Soares</t>
  </si>
  <si>
    <t>Wemeth da Silva Soares</t>
  </si>
  <si>
    <t>Camila Almeida dos Santos</t>
  </si>
  <si>
    <t>Felipe Bezerra Pimentel Araújo</t>
  </si>
  <si>
    <t>Luiz Eugênio Hoffmann Lopes</t>
  </si>
  <si>
    <t>Monik Silva Sousa</t>
  </si>
  <si>
    <t>Tayna Cristina Sousa Silva</t>
  </si>
  <si>
    <t>Marta de Oliveira Barreiros</t>
  </si>
  <si>
    <t>Lyzette Gonçalves Moraes de Moura</t>
  </si>
  <si>
    <t>Anara Luana Nunes Gomes</t>
  </si>
  <si>
    <t>Frederico Ribeiro do Carmo</t>
  </si>
  <si>
    <t>Cydianne Cavalcante da Silva</t>
  </si>
  <si>
    <t>Lizandra Evylyn Freitas Lucas</t>
  </si>
  <si>
    <t>Antonio Diogo Costa Oliveira</t>
  </si>
  <si>
    <t>Carlos Eduardo de Lima Sousa</t>
  </si>
  <si>
    <t>Daniel Victor Carlos de Noronha</t>
  </si>
  <si>
    <t>Francisco Medeiros de Andrade Neto</t>
  </si>
  <si>
    <t>Humberto Freire Dias Neto</t>
  </si>
  <si>
    <t>Jadson Jácome da silva</t>
  </si>
  <si>
    <t>Kidja Maria Ramalho Frazão</t>
  </si>
  <si>
    <t>Marcos Antonio dos Santos Filho</t>
  </si>
  <si>
    <t>Nathan Adauto Jales Pinheiro</t>
  </si>
  <si>
    <t>Pamella Domingos Paulino</t>
  </si>
  <si>
    <t>Suelen Saraiva de Sá</t>
  </si>
  <si>
    <t>Vitor Pette Kovet Pereira Ferreira</t>
  </si>
  <si>
    <t>Caio Álisson Diniz da Silva</t>
  </si>
  <si>
    <t>Francimar Maik da Silva Morais</t>
  </si>
  <si>
    <t>Giovana Soares Danino</t>
  </si>
  <si>
    <t>Kaline Soares da Silva</t>
  </si>
  <si>
    <t>Liherberton Ferreira dos Santos</t>
  </si>
  <si>
    <t>Taysa Dayana Freire de Lima</t>
  </si>
  <si>
    <t>Fabio Pereira Fagundes</t>
  </si>
  <si>
    <t>DETALHAMENTO DE DISPÊNDIOS - UTILIZAÇÃO DE TAXA DE BANCADA</t>
  </si>
  <si>
    <t>Nº</t>
  </si>
  <si>
    <t>Mês Referência</t>
  </si>
  <si>
    <t>Alocação do Dispêndio</t>
  </si>
  <si>
    <t>Número do Documento Fiscal</t>
  </si>
  <si>
    <t>Valor documento Fiscal (R$)</t>
  </si>
  <si>
    <t>Data de emissão do Documento Fiscal</t>
  </si>
  <si>
    <t>Fornecedor</t>
  </si>
  <si>
    <t>CNPJ/CPF do Fornecedor</t>
  </si>
  <si>
    <t>Tipo de Aquisição</t>
  </si>
  <si>
    <t>N° do Parecer da Procuradoria</t>
  </si>
  <si>
    <t>Descrição</t>
  </si>
  <si>
    <t>Licitação</t>
  </si>
  <si>
    <t>Dispensa</t>
  </si>
  <si>
    <t>Inexigibilidade</t>
  </si>
  <si>
    <t>Cotação de Preços</t>
  </si>
  <si>
    <t>Outros</t>
  </si>
  <si>
    <t>Aluno Bolsista</t>
  </si>
  <si>
    <t>Coordenador</t>
  </si>
  <si>
    <t>Professor</t>
  </si>
  <si>
    <t>Pesquisador Visitante</t>
  </si>
  <si>
    <t>DEVOLUÇÕES/CRÉDITOS À CONTA DO PROJETO</t>
  </si>
  <si>
    <t>Favor utilizar uma linha para cada motivo/data/bolsista de devolução
(Exemplo 1 - caso tenham sido feitas duas devoluções de tarifas em datas diferentes, utilizar duas linhas diferentes)
(Exemplo 2 - se um bolsista teve várias mensalidades devolvidas num único dia, basta uma linha, indicando o número de mensalidades devolvidas. Caso tenham sido devoluções em datas diferentes, incluir uma linha por data)</t>
  </si>
  <si>
    <t>Motivo da Devolução</t>
  </si>
  <si>
    <t>Valor da Devolução</t>
  </si>
  <si>
    <t>Data da Devolução</t>
  </si>
  <si>
    <t>Nº de Mensalidades Devolvidas</t>
  </si>
  <si>
    <t>Descrição da Devolução</t>
  </si>
  <si>
    <t>Declaração de conformidade dos bens e serviços adquiridos</t>
  </si>
  <si>
    <t>DECLARAÇÃO</t>
  </si>
  <si>
    <t>Declaro que todos os empenhos realizados para aquisição de bens e serviços (listagem abaixo) atenderam integralmente às exigências estabelecidas no convênio:
        1 - Foram recebidos/prestados e utilizados na execução do objeto do programa; e
        2 - Todas as Notas Fiscais encaminhadas foram pagas com recursos do programa;
Estes comprovantes estão arquivados na Convenente para o caso de solicitação dos órgãos de controle interno e externo e estão disponíveis para quando solicitados.</t>
  </si>
  <si>
    <t>DETALHAMENTO</t>
  </si>
  <si>
    <t>Declaração de utilização de recursos com passagens, diárias e inscrições em eventos</t>
  </si>
  <si>
    <t>Declaro que todos os empenhos realizados para o pagamento de passagens, diárias e inscrições em eventos (listagem abaixo) atenderam integralmente aos regulamentos existentes e:
        1 - Possuem relação com o objeto do programa;
        2 - Foram autorizados pela comissão gestora;
        3 - Possuem certificado de participação (emitido pelo evento ou pelo participante atestando o comparecimento);
        4 - Possuem comprovantes de embarque apresentado pelo usuário do recurso, quando couber; e 
        5 - Possui relatório de viagem apresentado pelo usuário do recurso, quando couber;
Estes comprovantes estão arquivados na Convenente para o caso de solicitação dos órgãos de controle interno e externo e estão disponíveis para quando solicitados.</t>
  </si>
  <si>
    <t>Totais</t>
  </si>
  <si>
    <t>Alexandre Augusto Salvador Barbosa</t>
  </si>
  <si>
    <t>Bruna Laís de Souza Silva Silva</t>
  </si>
  <si>
    <t>Gabriel Dias Godinho</t>
  </si>
  <si>
    <t>Pablo Batista Mendes</t>
  </si>
  <si>
    <t>Sarah Fernandes Coelho Viana</t>
  </si>
  <si>
    <t>Jéssika Thayanne da Silva</t>
  </si>
  <si>
    <t>Leonardo Gomes de Abreu</t>
  </si>
  <si>
    <t>Vinicius Trombin Barros</t>
  </si>
  <si>
    <t>Carlos Eduardo Xavier Correia</t>
  </si>
  <si>
    <t>Luiz Gustavo Dal Magro</t>
  </si>
  <si>
    <t>Rafael Heidemann de Santana</t>
  </si>
  <si>
    <t>Caio Cesar Branco Nunes</t>
  </si>
  <si>
    <t>Natielly Andressa Souza Pícoli</t>
  </si>
  <si>
    <t>Eduardo Mach Queiroz</t>
  </si>
  <si>
    <t>Gabrielle de Souza Brum</t>
  </si>
  <si>
    <t>Daniel da Silva Calixto</t>
  </si>
  <si>
    <t>Eloá Cruz Puell</t>
  </si>
  <si>
    <t>Gabriel Luiz Ribeiro</t>
  </si>
  <si>
    <t>Matheus Pereira de Oliveira e Silva</t>
  </si>
  <si>
    <t>ANNA BARBARA SEREJO COIMBRA</t>
  </si>
  <si>
    <t>Gustavo Luz Xavier da Costa</t>
  </si>
  <si>
    <t>Christie de Vilhena Prata Machado</t>
  </si>
  <si>
    <t>Magnus Carvalho de Vilhena Prata</t>
  </si>
  <si>
    <t>Sílvia Betta Canever</t>
  </si>
  <si>
    <t>Micael Kukla Ramos</t>
  </si>
  <si>
    <t>Samuel Cavalli Kluthcovsky</t>
  </si>
  <si>
    <t>GABRIEL PIZZINATTO KULKA</t>
  </si>
  <si>
    <t>GABRIELLI MARCHI BARBOSA</t>
  </si>
  <si>
    <t>GUILHERME YUDI TERAJIMA</t>
  </si>
  <si>
    <t>ISABELLA DO ROSÁRIO</t>
  </si>
  <si>
    <t>MARIA FERNANDA MURASKI</t>
  </si>
  <si>
    <t>Eduardo Bonatto Dalla Vecchia</t>
  </si>
  <si>
    <t>Leticia Steckel</t>
  </si>
  <si>
    <t>TAILANE HAUSCHILD</t>
  </si>
  <si>
    <t>Giovana Fior Giacomolli</t>
  </si>
  <si>
    <t>Guilherme Pontes de Oliveira Sapuda</t>
  </si>
  <si>
    <t>Jennifer Leiria</t>
  </si>
  <si>
    <t>GABRIELA MEYER NEIBERT KNOBELOCK DOS SANTOS</t>
  </si>
  <si>
    <t>Juan Pablo Cuenca Vargas</t>
  </si>
  <si>
    <t>Daniela Hartmann</t>
  </si>
  <si>
    <t>Carolina Coutinho Mendonça de Souza</t>
  </si>
  <si>
    <t>Vitoria Beatriz Pellizzari</t>
  </si>
  <si>
    <t>Lídia Yokoyama</t>
  </si>
  <si>
    <t>Marcus Vinícius da Cruz</t>
  </si>
  <si>
    <t>Scarlet Inácio</t>
  </si>
  <si>
    <t>Luiz Henrique Joca Leite</t>
  </si>
  <si>
    <t>Pietro Demattê Avona</t>
  </si>
  <si>
    <t>AMANDA VIEIRA XAVIER</t>
  </si>
  <si>
    <t>BEATRIZ HENRIQUE DA ROCHA</t>
  </si>
  <si>
    <t>JOAO MATHEUS CHAGAS SOUSA</t>
  </si>
  <si>
    <t>MARIA LUIZA MARUJO DE ARAUJO</t>
  </si>
  <si>
    <t>VALTER SOUZA MOREIRA</t>
  </si>
  <si>
    <t>Pedro Henrique Antunes da Silva</t>
  </si>
  <si>
    <t>VANESSA GOMES FURTADO DA CRUZ</t>
  </si>
  <si>
    <t>Adir Arocha Pedroso Junior</t>
  </si>
  <si>
    <t>Andressa Cavalcante da Silva</t>
  </si>
  <si>
    <t>Paulo Jefferson Dias de Oliveira Evald</t>
  </si>
  <si>
    <t>Priscila Carvalhais de Oliveira</t>
  </si>
  <si>
    <t>Acácia Rocha de Oliveira</t>
  </si>
  <si>
    <t>Crislaine Soares Bastos</t>
  </si>
  <si>
    <t>Giovanna Benvenuto Ferraz Reis</t>
  </si>
  <si>
    <t>Leonardo Carletti Lorenzo Koatz</t>
  </si>
  <si>
    <t>Heitor Franco de Sá</t>
  </si>
  <si>
    <t>RIVALDO LEONN BEZERRA CABRAL</t>
  </si>
  <si>
    <t>ÁLVARO JOSÉ LUCENA MARINHO</t>
  </si>
  <si>
    <t>CAYRO THIAGO DE LIMA</t>
  </si>
  <si>
    <t>Fabio de Sousa Santos</t>
  </si>
  <si>
    <t>Lucas Meireles Fontes</t>
  </si>
  <si>
    <t>Luiz Gutemberg Santiago Dias Junior</t>
  </si>
  <si>
    <t>Juliana Melo de Godoy</t>
  </si>
  <si>
    <t>Lucas Pinto Heckert Bastos</t>
  </si>
  <si>
    <t>Tainah Lopes Ferreira</t>
  </si>
  <si>
    <t>Matheus Henrique Castanha Cavalcanti</t>
  </si>
  <si>
    <t>Jorge Barbosa Soares</t>
  </si>
  <si>
    <t>Dalmo de Souza Amorim Junior</t>
  </si>
  <si>
    <t>Rodrigo Pereira Botão</t>
  </si>
  <si>
    <t>Maxiane Frank Oliveira Cardoso</t>
  </si>
  <si>
    <t>Rafael Luis Sacco</t>
  </si>
  <si>
    <t>Daniel Solferini de Carvalho</t>
  </si>
  <si>
    <t>Manuel Anthony Toribio Pacherres Uchalin</t>
  </si>
  <si>
    <t>Patrick Souza Lima</t>
  </si>
  <si>
    <t>Mateus Francisco Silva de Lima</t>
  </si>
  <si>
    <t>Tarsila Sousa Lima</t>
  </si>
  <si>
    <t>Isis Didier Lins</t>
  </si>
  <si>
    <t>Eliane Soares da Silva</t>
  </si>
  <si>
    <t>Juliana Okubo</t>
  </si>
  <si>
    <t>FÁBIO AUGUSTO GOMES VIEIRA REIS</t>
  </si>
  <si>
    <t>Julia Paleta Crespo</t>
  </si>
  <si>
    <t>ANA MARIA DANTAS BALMANT</t>
  </si>
  <si>
    <t>CAROLINE FERREIRA ALVES</t>
  </si>
  <si>
    <t>Leonardo Carvalho Palhano</t>
  </si>
  <si>
    <t>Rafaela de Araujo e Silva</t>
  </si>
  <si>
    <t>Bruna de Oliveira Busson</t>
  </si>
  <si>
    <t>Carlos Eduardo Nesi Perin</t>
  </si>
  <si>
    <t>Leonardo Matos Brasil</t>
  </si>
  <si>
    <t>Iana Lara Albuquerque Cunha</t>
  </si>
  <si>
    <t>José Adilson Nascimento dos Santos</t>
  </si>
  <si>
    <t>Bruno Felipe de Carvalho</t>
  </si>
  <si>
    <t>Charles Guilherme da Silva Dantas</t>
  </si>
  <si>
    <t>João Alexandre Ferreira Neto</t>
  </si>
  <si>
    <t>João Victor Siqueira Tenório Silva</t>
  </si>
  <si>
    <t>Jobério Maria dos Santos Filho</t>
  </si>
  <si>
    <t>José Mateus Mendonça da Silva</t>
  </si>
  <si>
    <t>Lamarck Mendel Lopes de Sousa</t>
  </si>
  <si>
    <t>Lucas Felipe Queiroz de Araújo Lima</t>
  </si>
  <si>
    <t>Sofia Luck Teixeira</t>
  </si>
  <si>
    <t>Manoella Almeida Candido</t>
  </si>
  <si>
    <t>Maria Eduarda Santos Galindo</t>
  </si>
  <si>
    <t>Tallys Celso Mineiro</t>
  </si>
  <si>
    <t>Andréia Joice Oliveira Meira</t>
  </si>
  <si>
    <t>Diogo Pompéu de Moraes</t>
  </si>
  <si>
    <t>Vinicius Silva Pio Abreu</t>
  </si>
  <si>
    <t>Ana Carolina Loureiro Boavista Lustosa</t>
  </si>
  <si>
    <t>Victor Rolando Ruiz Ahon</t>
  </si>
  <si>
    <t>Caroline Marta Weise</t>
  </si>
  <si>
    <t>Djanyna Voegel de Carvalho Schmidt</t>
  </si>
  <si>
    <t>Marla Almeida Siqueira</t>
  </si>
  <si>
    <t>Alexandre Persuhn Morawski</t>
  </si>
  <si>
    <t>Clovis da Conceição Melo Martins Junior</t>
  </si>
  <si>
    <t>Luciana Pereira Barbosa</t>
  </si>
  <si>
    <t>Ruza Gabriela Medeiros de Araujo Macedo</t>
  </si>
  <si>
    <t/>
  </si>
  <si>
    <t>Parcela 3.1 (Repasse 6 - Semestre 2022/1) - Sem descontos</t>
  </si>
  <si>
    <t>Total Pago</t>
  </si>
  <si>
    <t>Data Pgto</t>
  </si>
  <si>
    <t>JAIME ARTURO RAMÍREZ</t>
  </si>
  <si>
    <t>LUIZ FELIPE FERREIRA</t>
  </si>
  <si>
    <t>ANTONIO MAC DOWELL DE FIGUEIREDO</t>
  </si>
  <si>
    <t>RENATO FALCÃO DANTAS</t>
  </si>
  <si>
    <t>ANTONIO VARGAS DE OLIVEIRA FIGUEIRA</t>
  </si>
  <si>
    <t>JOSAFÁ CARLOS DE SIQUEIRA</t>
  </si>
  <si>
    <t>JOÃO DA SILVA DIAS</t>
  </si>
  <si>
    <t>ANDRÉ CEZAR ZINGANO</t>
  </si>
  <si>
    <t>RUI VICENTE OPPERMANN</t>
  </si>
  <si>
    <t>HUMBERTO REMIGIO GAMBA</t>
  </si>
  <si>
    <t>HUMBERTO CAMARGO PICCOLI</t>
  </si>
  <si>
    <t>CLAUDIA GONÇALVES DE LIMA</t>
  </si>
  <si>
    <t>ERALDO MOTHÉ BACELAR DA SILVA</t>
  </si>
  <si>
    <t>ANDRÉ LAURINDO MAITELLI</t>
  </si>
  <si>
    <t>LEONE PETER CORREIA DA SILVA ANDRADE</t>
  </si>
  <si>
    <t>Rodrigo Vansconcelos Alves</t>
  </si>
  <si>
    <t>MAURICIO ASSUERO LIMA DE FREITAS</t>
  </si>
  <si>
    <t>TOMAZ NUNES CAVALCANTE NETO</t>
  </si>
  <si>
    <t>SANDRO ROBERTO VALENTINI</t>
  </si>
  <si>
    <t>ANTÔNIO FERNANDO DE SOUZA QUEIROZ</t>
  </si>
  <si>
    <t>TARGINO DE ARAÚJO FILHO</t>
  </si>
  <si>
    <t>GILBERTO VIEIRA ÂNGELO</t>
  </si>
  <si>
    <t>OSVALDO JOSÉ VENTURINI</t>
  </si>
  <si>
    <t>ALBERTO DI SABBATO</t>
  </si>
  <si>
    <t>ARMANDO BIONDO FILHO</t>
  </si>
  <si>
    <t>EVANGELINA MARIA MARTINS NORONHA</t>
  </si>
  <si>
    <t>SANDRA REGINA GOULART ALMEIDA</t>
  </si>
  <si>
    <t>UBALDO CESAR BALTHAZAR</t>
  </si>
  <si>
    <t>DENISE PIRES DE CARVALHO</t>
  </si>
  <si>
    <t>ANTÔNIO JOSÉ DE ALMEIDA MEIRELLES</t>
  </si>
  <si>
    <t>VAHAN AGOPYAN</t>
  </si>
  <si>
    <t>RICARDO MARCELO FONSECA</t>
  </si>
  <si>
    <t>LUIZ ALBERTO PILATTI</t>
  </si>
  <si>
    <t>CLEUZA MARIA SOBRAL DIAS</t>
  </si>
  <si>
    <t>MARIO SERGIO ALVES CARNEIRO</t>
  </si>
  <si>
    <t>LUIS CÉSAR PASSONI</t>
  </si>
  <si>
    <t>ANGELA MARIA PAIVA CRUZ</t>
  </si>
  <si>
    <t>ALFREDO MACEDO GOMES</t>
  </si>
  <si>
    <t>CUSTÓDIO LUÍS SILVA DE ALMEIDA</t>
  </si>
  <si>
    <t>JOÃO CARLOS SALLES PIRES DA SILVA</t>
  </si>
  <si>
    <t>Dagoberto Alves de Almeida</t>
  </si>
  <si>
    <t>WAGNER ALVES CARVALHO</t>
  </si>
  <si>
    <t>ANTONIO CLAUDIO LUCAS DA NÓBREGA</t>
  </si>
  <si>
    <t>LUCIANO SCHUCH</t>
  </si>
  <si>
    <t>REINALDO CENTODUCATTE</t>
  </si>
  <si>
    <t>NAIR PORTELA SILVA COUTINHO</t>
  </si>
  <si>
    <t>JOSÉ DE ARIMATEA DE MATOS</t>
  </si>
  <si>
    <t>Marysilvia Ferreira da Costa</t>
  </si>
  <si>
    <t xml:space="preserve"> RODOLFO CESAR COSTA FLESCH</t>
  </si>
  <si>
    <t>GIOVANA REGINA NASCIMENTO EMILIANO</t>
  </si>
  <si>
    <t xml:space="preserve"> MARCILIO ALVES</t>
  </si>
  <si>
    <t xml:space="preserve"> ANTONIO MAC DOWELL DE FIGUEIREDO</t>
  </si>
  <si>
    <t>RICARDO TANSCHEIT</t>
  </si>
  <si>
    <t>HUGO MOREIRA SOARES</t>
  </si>
  <si>
    <t xml:space="preserve"> ENIO FABRICIO OSTROVSKI PONCZEK</t>
  </si>
  <si>
    <t xml:space="preserve"> ANDRÉ CEZAR ZINGANO</t>
  </si>
  <si>
    <t xml:space="preserve"> PATRÍCIA MOKRZYCKI</t>
  </si>
  <si>
    <t xml:space="preserve"> EDNEI GILBERTO PRIMEL</t>
  </si>
  <si>
    <t xml:space="preserve"> RICARDO TANSCHEIT</t>
  </si>
  <si>
    <t xml:space="preserve"> CLAUDIA GONÇALVES DE LIMA</t>
  </si>
  <si>
    <t xml:space="preserve"> ERALDO MOTHÉ BACELAR DA SILVA</t>
  </si>
  <si>
    <t xml:space="preserve"> GIOVANA REGINA NASCIMENTO EMILIANO</t>
  </si>
  <si>
    <t xml:space="preserve"> MAIRA GALDINO DA ROCHA PITTA</t>
  </si>
  <si>
    <t>WALNEY SILVA ARAUJO</t>
  </si>
  <si>
    <t>MAURO HUGO MATIAS</t>
  </si>
  <si>
    <t>ROSALBA SILVA OLIVEIRA</t>
  </si>
  <si>
    <t xml:space="preserve"> TARGINO DE ARAÚJO FILHO</t>
  </si>
  <si>
    <t xml:space="preserve"> EDSON DENIS LEONEL</t>
  </si>
  <si>
    <t xml:space="preserve"> ANDRÉ LAURINDO MAITELLI</t>
  </si>
  <si>
    <t xml:space="preserve"> ANTONIO VARGAS DE OLIVEIRA FIGUEIRA</t>
  </si>
  <si>
    <t xml:space="preserve"> JULIO CESAR PASSOS</t>
  </si>
  <si>
    <t xml:space="preserve"> PATRÍCIA CRISTINA DOS PASSOS SILVA</t>
  </si>
  <si>
    <t xml:space="preserve"> JAIME ARTURO RAMÍREZ</t>
  </si>
  <si>
    <t xml:space="preserve"> ALBERTO DI SABBATO</t>
  </si>
  <si>
    <t xml:space="preserve"> AVENIDA ANTÔNIO CARLOS, Nº 6627 - UNIDADE ADMINISTRATIVA II - CAMPUS UFMG -  BELO HORIZONTE,  MG</t>
  </si>
  <si>
    <t>3409-4234 3409-4257</t>
  </si>
  <si>
    <t xml:space="preserve"> LUCIANA MARIA PINTO GURGEL ROCHA</t>
  </si>
  <si>
    <t xml:space="preserve"> André Pedro Fernandes Neto</t>
  </si>
  <si>
    <t>Rendimento</t>
  </si>
  <si>
    <t>Gasto</t>
  </si>
  <si>
    <t>Parcela 3.2 (Repasse 7 - Semestre 2022/2) - Desconto do valor não executado 6° Repasse</t>
  </si>
  <si>
    <t>Parcela 3.3 (Repasse 8 - Semestre 2022/2) - Apenas PDSc's Retidos</t>
  </si>
  <si>
    <t>Busca DOACI</t>
  </si>
  <si>
    <t>Hérico Gonçalves Valiati</t>
  </si>
  <si>
    <t>João Pedro Brunoni</t>
  </si>
  <si>
    <t>Rafael Vilarins Silva</t>
  </si>
  <si>
    <t>Bernardo Barancelli Schwedersky</t>
  </si>
  <si>
    <t>Livia Scheffer Santos</t>
  </si>
  <si>
    <t>Ana Luiza Oliveira da Silva</t>
  </si>
  <si>
    <t>Gabriel Carlos Francisco</t>
  </si>
  <si>
    <t>Gabriel Guedes dos Santos Motta</t>
  </si>
  <si>
    <t>Igor Schanuel Cardoso</t>
  </si>
  <si>
    <t>Karen Perez dos Santos</t>
  </si>
  <si>
    <t>Matheus da Silva Campos Machado</t>
  </si>
  <si>
    <t>Moisés Monteiro Ramos da Silva</t>
  </si>
  <si>
    <t>Pedro Tavares Pereira</t>
  </si>
  <si>
    <t>LUCAS PEREIRA LADEIRA</t>
  </si>
  <si>
    <t>MARIANA AFONSO PINTO PEDROZA</t>
  </si>
  <si>
    <t>Bruno Cavalcante Mota</t>
  </si>
  <si>
    <t>CANDY SHIRLEY ROSA CONTRERAS</t>
  </si>
  <si>
    <t>Abraao Carvalho Gomes</t>
  </si>
  <si>
    <t>Gabriel da Silva Souza</t>
  </si>
  <si>
    <t>Rafael Cardim dos Santos</t>
  </si>
  <si>
    <t>ANAXIMANDRO ANDERSON PEREIRA MELO DE SOUZA</t>
  </si>
  <si>
    <t>DANIEL SOUZA CRUZ</t>
  </si>
  <si>
    <t>Miquéias Mateus Ferreira Leite</t>
  </si>
  <si>
    <t>VIVIAN DE CARVALHO RODRIGUES</t>
  </si>
  <si>
    <t>Eshail Miguel Vallejos</t>
  </si>
  <si>
    <t>Cleiton de Souza Beraldo</t>
  </si>
  <si>
    <t>Pedro Henrique Duarte Romera</t>
  </si>
  <si>
    <t>Luís Eduardo de A. P. e F. de Carvalho</t>
  </si>
  <si>
    <t>Renata de Toledo Cintra</t>
  </si>
  <si>
    <t>DIEGO FILIPE CRAVEIRO DE SOUZA QUEIROZ</t>
  </si>
  <si>
    <t>ALEXANDRE DE JESUS PITTA</t>
  </si>
  <si>
    <t>MARCIA CHRISTINA LEANDRO PACHECO LOPES</t>
  </si>
  <si>
    <t>NATHAN CARVALHAES DE MAGALHÃES LOUBACK</t>
  </si>
  <si>
    <t>PAULO ROGÉRIO CRUZ E SILVA</t>
  </si>
  <si>
    <t>HENRIQUE MACHADO ALVES</t>
  </si>
  <si>
    <t>MATHEUS PARANHOS PEREIRA GONÇALVES</t>
  </si>
  <si>
    <t>Daniel ImbelloniCosta e Silva Morais</t>
  </si>
  <si>
    <t>Gabriela Alves Estrela</t>
  </si>
  <si>
    <t>Edson de Souza Laya Junior</t>
  </si>
  <si>
    <t>Ana Carolina Destri Liberatore</t>
  </si>
  <si>
    <t>Pedro Henrique Amorim Anjos</t>
  </si>
  <si>
    <t>José Estevão André Mendonça</t>
  </si>
  <si>
    <t>Júlia de Oliveira Martins Muller</t>
  </si>
  <si>
    <t>CRISTIANO JOSÉ DE ANDRADE</t>
  </si>
  <si>
    <t>José Antônio Miranda Mattei</t>
  </si>
  <si>
    <t>Juliana de Fatima Prestes Souza</t>
  </si>
  <si>
    <t>Juliana Tiemi David</t>
  </si>
  <si>
    <t>Mayara Mizevski Cecco</t>
  </si>
  <si>
    <t>Rodrigo Enzo Viergbiski Schwitzner</t>
  </si>
  <si>
    <t>Felipe Penteado Hardt</t>
  </si>
  <si>
    <t>Pedro Augusto Machado Vitor</t>
  </si>
  <si>
    <t>Andressa Feldkircher</t>
  </si>
  <si>
    <t>Caroline Azzolini Pontel</t>
  </si>
  <si>
    <t>Caroline Volcato Oleques</t>
  </si>
  <si>
    <t>Laís Vieira Genro</t>
  </si>
  <si>
    <t>Michelle Cardoso da Silva</t>
  </si>
  <si>
    <t>Pedro Costabile de Souza</t>
  </si>
  <si>
    <t>Thiago Ariel Rambo Mohr</t>
  </si>
  <si>
    <t>Gabriel Schäffer Sipp</t>
  </si>
  <si>
    <t>Gabriel Bertolini</t>
  </si>
  <si>
    <t>Hugo Borges da Silva</t>
  </si>
  <si>
    <t>João Pedro Bastos da Rocha Miranda</t>
  </si>
  <si>
    <t>Pedro de Campos Barbosa Moreno</t>
  </si>
  <si>
    <t>Maria Luíza Fernandes Fonseca</t>
  </si>
  <si>
    <t>Marcelo Colomer Ferraro</t>
  </si>
  <si>
    <t>Juan David Lopes Vargas</t>
  </si>
  <si>
    <t>Alexandre Rafael Kuzniewski</t>
  </si>
  <si>
    <t>Giulia Silvares Vieira</t>
  </si>
  <si>
    <t>Luis Felipe Ribeiro Andrade</t>
  </si>
  <si>
    <t>Mateus de Oliveira Cruz</t>
  </si>
  <si>
    <t>Pedro Felipe Geminiano Primo de Paula e Sousa</t>
  </si>
  <si>
    <t>João Pedro Dantas Ferreira</t>
  </si>
  <si>
    <t>Gabriel de Figueiredo da Costa</t>
  </si>
  <si>
    <t>Arthur Martins Sales de Faria</t>
  </si>
  <si>
    <t>Giulia de Jesus da Silva</t>
  </si>
  <si>
    <t>Isabella Araujo Martins Fernandes</t>
  </si>
  <si>
    <t>Jhonatã Henrique Paiva de Melo</t>
  </si>
  <si>
    <t>Renan Pimenta do Amaral</t>
  </si>
  <si>
    <t>Rodrigo Vasconcelos Glória</t>
  </si>
  <si>
    <t>Thamiris Bernardo de Paula</t>
  </si>
  <si>
    <t>Tiphane Andrade Figueira</t>
  </si>
  <si>
    <t>Agnaldo Santana dos Santos</t>
  </si>
  <si>
    <t>Bruno Vaz Silva</t>
  </si>
  <si>
    <t>Caio Henrique Manganeli</t>
  </si>
  <si>
    <t>Giulia Elvira Araujo Santana Carvalho</t>
  </si>
  <si>
    <t>Janaina Alves Monteiro de Castro</t>
  </si>
  <si>
    <t>Laryssa Maria Ramos da Silva</t>
  </si>
  <si>
    <t>Pedro Lucas Fonseca de Sena</t>
  </si>
  <si>
    <t>Vitor Fiori</t>
  </si>
  <si>
    <t>Maria Liceth Cabrera Ruiz</t>
  </si>
  <si>
    <t>Ana Laura Silva Gomes</t>
  </si>
  <si>
    <t>Marcela Liberato Silva</t>
  </si>
  <si>
    <t>Mariane Ribeiro Franco</t>
  </si>
  <si>
    <t>Nara Lages Lima</t>
  </si>
  <si>
    <t>Thassia Pine Gondek</t>
  </si>
  <si>
    <t>Vinicius de Souza Brito</t>
  </si>
  <si>
    <t>Vinicius dos Santos Pereira</t>
  </si>
  <si>
    <t>Carlos Henrique Gomes Tabarelli</t>
  </si>
  <si>
    <t>Ana Clara Lima do Nascimento Ferreira</t>
  </si>
  <si>
    <t>Beatriz de Matos David</t>
  </si>
  <si>
    <t>Giovana Passos Silva Gonzales</t>
  </si>
  <si>
    <t>HENRIQUE DA ROCHA</t>
  </si>
  <si>
    <t>LARISSA DE OLIVEIRA AUGUSTO</t>
  </si>
  <si>
    <t>Lorraine Beatriz de Oliveira Teixeira</t>
  </si>
  <si>
    <t>Mateus Freitas Eulálio</t>
  </si>
  <si>
    <t>VITÓRIA DA NOBREGA GALVÃO BEATRIZ</t>
  </si>
  <si>
    <t>Flávia Rodrigues Alvares</t>
  </si>
  <si>
    <t>JOAO ROGERIO BORGES DE AMORIM RODRIGUES</t>
  </si>
  <si>
    <t>Taiane Fíngolo Duarte</t>
  </si>
  <si>
    <t>Cristiane Gimenes</t>
  </si>
  <si>
    <t>Roberta Caroline Raucher do Canto</t>
  </si>
  <si>
    <t>Paulo Henrique Dias dos Santos</t>
  </si>
  <si>
    <t>Amanda Lopes dos Santos</t>
  </si>
  <si>
    <t>Gustavo Pereira de Almeida</t>
  </si>
  <si>
    <t>Larissa de Paula Miranda</t>
  </si>
  <si>
    <t>Lorayne Pereira da Silva Magalhães</t>
  </si>
  <si>
    <t>Cleverton Bueno dos Santos Junior</t>
  </si>
  <si>
    <t>Matheus Gonçalves Mateus</t>
  </si>
  <si>
    <t>Pâmela Oliveira Borges</t>
  </si>
  <si>
    <t>Lívia Gomes Monteiro</t>
  </si>
  <si>
    <t>João Victor de Moraes Silva</t>
  </si>
  <si>
    <t>Taisa Correa Dantas</t>
  </si>
  <si>
    <t>ALICE BASTOS HOLANDA</t>
  </si>
  <si>
    <t>Alysson Guilherme Lopes da Costa</t>
  </si>
  <si>
    <t>DÉBORA RAÍSSA FREITAS DE SOUZA</t>
  </si>
  <si>
    <t>Eriberto da Silva Bezerra Junior</t>
  </si>
  <si>
    <t>FERNANDA DE BRITO ANSELMO</t>
  </si>
  <si>
    <t>IURI BOTELHO MARQUES XENOFONTE</t>
  </si>
  <si>
    <t>JENIFFER BOMFIM DA SILVA</t>
  </si>
  <si>
    <t>LINNIK DA SILVA BARBOSA</t>
  </si>
  <si>
    <t>NORMANN PAULO DANTAS DA SILVA</t>
  </si>
  <si>
    <t>TATIANE SILVA BEZERRA DE SOUSA</t>
  </si>
  <si>
    <t>DANIEL GODOY LIMA</t>
  </si>
  <si>
    <t>ISABELA OLIVEIRA COSTA</t>
  </si>
  <si>
    <t>PAULO HENRIQUE ALVES DE AZEVÊDO</t>
  </si>
  <si>
    <t>MAYRA KEROLLY SALES MONTEIRO</t>
  </si>
  <si>
    <t>Adroaldo Santos Soares</t>
  </si>
  <si>
    <t>Gabrielle Silva Neves</t>
  </si>
  <si>
    <t>Flavia Ferreira dos Santos Vieira</t>
  </si>
  <si>
    <t>Bruno Cesar Ferreira</t>
  </si>
  <si>
    <t>Carla Gabriele Gato</t>
  </si>
  <si>
    <t>Daniel de Almeida Cardoso Giampaoli</t>
  </si>
  <si>
    <t>Gabriela Garcia Blanco</t>
  </si>
  <si>
    <t>Guilherme Nogueira de Moura Delfino</t>
  </si>
  <si>
    <t>Juliana Pauluk Imark</t>
  </si>
  <si>
    <t>Natália Alves Costa</t>
  </si>
  <si>
    <t>Talys Henrique Macedo Romero</t>
  </si>
  <si>
    <t>Arthur Lobato Silva Carvalho</t>
  </si>
  <si>
    <t>Vitor Hugo de Mello Correia Silva</t>
  </si>
  <si>
    <t>Ayrlane Alves de Lima Sales Lopes</t>
  </si>
  <si>
    <t>Bruno Augusto Cabral Roque</t>
  </si>
  <si>
    <t>ERICK PATRICK LEITE GOMES</t>
  </si>
  <si>
    <t>GLENDA EVELYN MARIA DE FREITAS</t>
  </si>
  <si>
    <t>JOÃO HENRIQUE BARROS PONTES</t>
  </si>
  <si>
    <t>JOSÉ RUTÊNIO DO AMARAL NETO</t>
  </si>
  <si>
    <t>MARINE TRICOT PAES BARRETTO</t>
  </si>
  <si>
    <t>MATHEUS LEONARDO GOMES DA SILVA</t>
  </si>
  <si>
    <t>PEDRO LUCAS ARAÚJO DO NASCIMENTO</t>
  </si>
  <si>
    <t>THAISA MARIA NASCIMENTO</t>
  </si>
  <si>
    <t>VÍCTOR DE ANDRADE LIMA</t>
  </si>
  <si>
    <t>Michael Lopes Mendes da Silva</t>
  </si>
  <si>
    <t>Caio Victor Pereira Pascoal</t>
  </si>
  <si>
    <t>Natália Porto Alexandre</t>
  </si>
  <si>
    <t>João Victor da Silva Coelho</t>
  </si>
  <si>
    <t>Luiza Oliveira Sanford</t>
  </si>
  <si>
    <t>Ana Beatriz Ferreira Sousa</t>
  </si>
  <si>
    <t>Moacir Frutuoso Leal da Costa</t>
  </si>
  <si>
    <t>Thereza Beatriz Oliveira Nunes</t>
  </si>
  <si>
    <t>Karolynne Emanuelle Alves Rodrigues</t>
  </si>
  <si>
    <t>Vinicius Medeiros de Oliveira Dantas</t>
  </si>
  <si>
    <t>Eduardo Jorge da Cunha Lins</t>
  </si>
  <si>
    <t>Francisco Emanuel da Silva</t>
  </si>
  <si>
    <t>Rayssa Ribeiro Rodrigues</t>
  </si>
  <si>
    <t>Arthur Freitas dos Santos</t>
  </si>
  <si>
    <t>Fernando Gianelli Farias de Souza</t>
  </si>
  <si>
    <t>Ian Ryuji Matsumoto Rolim</t>
  </si>
  <si>
    <t>Tobias Lombardi Garcia Tiburcio</t>
  </si>
  <si>
    <t>Marta Leite da Silva Nascimento</t>
  </si>
  <si>
    <t>Helena Peres Alchimin</t>
  </si>
  <si>
    <t>Felipe da Silva Oliveira</t>
  </si>
  <si>
    <t>Armando Sá Ribeiro Júnior</t>
  </si>
  <si>
    <t>Ana Beatriz Teixeira Dourado</t>
  </si>
  <si>
    <t>Caico Bitancourt Reis</t>
  </si>
  <si>
    <t>Keila Misaelle de Souza Nunes</t>
  </si>
  <si>
    <t>Narailson da Conceição Barreto</t>
  </si>
  <si>
    <t>Silvana Santos de Jesus</t>
  </si>
  <si>
    <t>Stephanie Evangelista dos Santos</t>
  </si>
  <si>
    <t>Uilliams Alves de Oliveira Paz</t>
  </si>
  <si>
    <t>Danilo Silva Ferreira</t>
  </si>
  <si>
    <t>Ronaldo Costa Santos</t>
  </si>
  <si>
    <t>Magno Klebson Augustinho Sena</t>
  </si>
  <si>
    <t>Anderson Bonifácio da Silva</t>
  </si>
  <si>
    <t>Ingrid Nayara de Medeiros Brito</t>
  </si>
  <si>
    <t>Isabelle de Medeiros Albuquerque</t>
  </si>
  <si>
    <t>Nicolle Thaynna Alves Marreiro</t>
  </si>
  <si>
    <t>Sarah Rayanne de Lima Silva</t>
  </si>
  <si>
    <t>Elon Fernandes Silva</t>
  </si>
  <si>
    <t>Johnathan Herbert Freire da Silva</t>
  </si>
  <si>
    <t>Letícia Milena Gomes da Silva</t>
  </si>
  <si>
    <t>Gabriela Farias Gomes</t>
  </si>
  <si>
    <t>João Bosco José Barbosa</t>
  </si>
  <si>
    <t>Jose Fernando da Silva Neto</t>
  </si>
  <si>
    <t>Rebeca Vitória da Luz Silva</t>
  </si>
  <si>
    <t>Caique Emanuel da Silva Nunes</t>
  </si>
  <si>
    <t>Alessandro Hiroyuki Iwai da Conceição</t>
  </si>
  <si>
    <t>Amanda Silvestre Chiquites</t>
  </si>
  <si>
    <t>Beatriz Pelichek Moreira</t>
  </si>
  <si>
    <t>Gabriel Azarias de Souza</t>
  </si>
  <si>
    <t>Jade Gusmão Silveira El Check Liasere</t>
  </si>
  <si>
    <t>Lídia Aparecida Branco</t>
  </si>
  <si>
    <t>Luan Domingues Amaral</t>
  </si>
  <si>
    <t>Maria Lúia Monelli Sossai</t>
  </si>
  <si>
    <t>Caíque Giovanni</t>
  </si>
  <si>
    <t>Daniela Kuranaka</t>
  </si>
  <si>
    <t>Isabela Carolini Souza Araujo</t>
  </si>
  <si>
    <t>Isabela Dall’Acqua</t>
  </si>
  <si>
    <t>Murílo de Oliveira Martins</t>
  </si>
  <si>
    <t>Nathália Alves Weigel de Araújo</t>
  </si>
  <si>
    <t>Renata Silva Martins</t>
  </si>
  <si>
    <t>Velda Fraga Farah Barros do Nascimento</t>
  </si>
  <si>
    <t>Mitsuru Arai</t>
  </si>
  <si>
    <t>Paloma Barbalho da Cunha Macêdo</t>
  </si>
  <si>
    <t>Vitória Pereira Alves de Medeiros</t>
  </si>
  <si>
    <t>José Romero dos Santos Silva Júnior</t>
  </si>
  <si>
    <t>Alanny Christiny Costa de Melo</t>
  </si>
  <si>
    <t>Ana Maria Patino Acevedo</t>
  </si>
  <si>
    <t>Guilherme Henrique Amancio Campi</t>
  </si>
  <si>
    <t>Thomás Comar Miranda</t>
  </si>
  <si>
    <t>Tomaz de Moraes e Castro Santos Heizenreder</t>
  </si>
  <si>
    <t>Vinicius de Lima Passos</t>
  </si>
  <si>
    <t>Maxwell Risseli Laurentino da Silva</t>
  </si>
  <si>
    <t>ANTÔNIO MATHEUS LIMA BEZERRA</t>
  </si>
  <si>
    <t>ARTHUR CID DE ABREU</t>
  </si>
  <si>
    <t>EDNOELMA DA SILVA SOUSA</t>
  </si>
  <si>
    <t>ISADORA CRISTINA BEZERRA DO NASCIMENTO</t>
  </si>
  <si>
    <t>JALLYSON LEVY DE QUEIROZ ARAUJO</t>
  </si>
  <si>
    <t>JOÃO LUCAS HERNANDES DETOGNI</t>
  </si>
  <si>
    <t>SÂMARA CAMILA MOURA DE FRANÇA</t>
  </si>
  <si>
    <t>Francisco Bruno Ferreira de Freitas</t>
  </si>
  <si>
    <t>Gleyson Batista de Oliveira</t>
  </si>
  <si>
    <t>Glória Louine Vital da Costa</t>
  </si>
  <si>
    <t>FEDRA ALEXANDRA DE SOUSA VAQUERO MARADO FERREIRA</t>
  </si>
  <si>
    <t>Artur Della Favera</t>
  </si>
  <si>
    <t>Gabriel Lese Pereira</t>
  </si>
  <si>
    <t>Gabriel Rogerio da Silva</t>
  </si>
  <si>
    <t>João Pedro Mireski</t>
  </si>
  <si>
    <t>Luiza Ternes Moresco</t>
  </si>
  <si>
    <t>VITTORIO NARDIN</t>
  </si>
  <si>
    <t>Nayara Rodrigues da Silva Souza</t>
  </si>
  <si>
    <t>Carlos Alves Moreira Alves</t>
  </si>
  <si>
    <t>Emilly Raquel Oliveira da Silva</t>
  </si>
  <si>
    <t>Maiesk Rodrigues Barreto</t>
  </si>
  <si>
    <t>Karina Maria da Silva</t>
  </si>
  <si>
    <t>Leonardo José Quintero Da Cuna</t>
  </si>
  <si>
    <t>Alef Costa de Araújo</t>
  </si>
  <si>
    <t>Caroline Sayuii Yamada</t>
  </si>
  <si>
    <t>Luigi Nogueira Mancuso</t>
  </si>
  <si>
    <t>Mayara Souza Mello</t>
  </si>
  <si>
    <t>Suzane Tiemi Kawahara Shimuta</t>
  </si>
  <si>
    <t>Caique Campos de Oliveira</t>
  </si>
  <si>
    <t>Bruna Castanheira</t>
  </si>
  <si>
    <t>Ana Carla Specht Boeira</t>
  </si>
  <si>
    <t>Eduarda de Castro Flach</t>
  </si>
  <si>
    <t>Maria Eduarda Melentovytch Ribeiro de Castro</t>
  </si>
  <si>
    <t>Pedro Henrique Modesto Araujo</t>
  </si>
  <si>
    <t>ADRIANA HOLZSCHUH GUILHERMANO</t>
  </si>
  <si>
    <t>Ana Caroline de Borba Schwendler</t>
  </si>
  <si>
    <t>Carolina Thomas Lau</t>
  </si>
  <si>
    <t>Geovana Mussato Mello</t>
  </si>
  <si>
    <t>Pedro Augusto Assini</t>
  </si>
  <si>
    <t>Renata Vieira Corrêa</t>
  </si>
  <si>
    <t>Vinícius Milani Nunes</t>
  </si>
  <si>
    <t>Suelly  Ribeiro Hollas</t>
  </si>
  <si>
    <t>Thamires Rafaelle da Silva</t>
  </si>
  <si>
    <t>Josiane Baldo Gomes</t>
  </si>
  <si>
    <t>Adhila Freitas Sanches</t>
  </si>
  <si>
    <t>Glendha Aryelli Carvalho de Souza</t>
  </si>
  <si>
    <t>Lorena Ribeiro de Melo</t>
  </si>
  <si>
    <t>Kilton Renan Alves Pereira</t>
  </si>
  <si>
    <t>Anderson Marciel Pereira De Sales</t>
  </si>
  <si>
    <t>Bruna Assunção Antunes Rebouças</t>
  </si>
  <si>
    <t>Daniel Viana de Freitas</t>
  </si>
  <si>
    <t>Glaíce Oliveira Araújo</t>
  </si>
  <si>
    <t>Iara Maria Souza Medeiros</t>
  </si>
  <si>
    <t>João Paulo de Souza Pereira</t>
  </si>
  <si>
    <t>Josilândia dos Santos Carvalho</t>
  </si>
  <si>
    <t>Letícia Costa da Silva</t>
  </si>
  <si>
    <t>Luiz Augusto Galdino Melo</t>
  </si>
  <si>
    <t>Marcus Vinicius Batista de Morais</t>
  </si>
  <si>
    <t>Maria Helena Lima da Silva</t>
  </si>
  <si>
    <t>Rian Aurélio Vieira</t>
  </si>
  <si>
    <t>Emanuelly Kelly Gomes de Oliveira</t>
  </si>
  <si>
    <t>Jessica Crhistie de Castro Granjeiro Oliveira</t>
  </si>
  <si>
    <t>Paulo Reginaldo Costa Filho</t>
  </si>
  <si>
    <t>Beneficiário</t>
  </si>
  <si>
    <t>Membro da Comissão Gestora</t>
  </si>
  <si>
    <t>Nome do Beneficiário
(caso não seja bolsista)</t>
  </si>
  <si>
    <t>Revisão 1 - data 06/02/2023 - 11:00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</si>
</sst>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#,##0.00&quot; &quot;;&quot;-&quot;#,##0.00&quot; &quot;"/>
    <numFmt numFmtId="167" formatCode="&quot; &quot;#,##0.00&quot; &quot;;&quot; (&quot;#,##0.00&quot;)&quot;;&quot; -&quot;00&quot; &quot;;&quot; &quot;@&quot; &quot;"/>
    <numFmt numFmtId="168" formatCode="&quot; &quot;[$R$-416]#,##0.00&quot; &quot;;&quot; &quot;[$R$-416]&quot;(&quot;#,##0.00&quot;)&quot;;&quot; &quot;[$R$-416]&quot;-&quot;00&quot; &quot;;&quot; &quot;@&quot; &quot;"/>
    <numFmt numFmtId="169" formatCode="[$R$-416]#,##0.00"/>
    <numFmt numFmtId="170" formatCode="[$-416]mmmm\-yy;@"/>
    <numFmt numFmtId="171" formatCode="00&quot;.&quot;000&quot;.&quot;000&quot;/&quot;0000&quot;-&quot;00"/>
    <numFmt numFmtId="172" formatCode="&quot; &quot;[$R$-416]&quot; &quot;#,##0.00&quot; &quot;;&quot;-&quot;[$R$-416]&quot; &quot;#,##0.00&quot; &quot;;&quot; &quot;[$R$-416]&quot; -&quot;00&quot; &quot;;&quot; &quot;@&quot; &quot;"/>
    <numFmt numFmtId="173" formatCode="_-[$R$-416]\ * #,##0.00_-;\-[$R$-416]\ * #,##0.00_-;_-[$R$-416]\ * &quot;-&quot;??_-;_-@_-"/>
  </numFmts>
  <fonts count="42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2525"/>
      <name val="Calibri"/>
      <family val="2"/>
    </font>
    <font>
      <sz val="11"/>
      <color rgb="FFFFFFFF"/>
      <name val="Calibri"/>
      <family val="2"/>
    </font>
    <font>
      <sz val="11"/>
      <color rgb="FFD9D9D9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rgb="FF000000"/>
      <name val="Tahoma"/>
      <family val="2"/>
    </font>
    <font>
      <b/>
      <sz val="13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8080"/>
      <name val="Calibri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Segoe U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FFFFFF"/>
      <name val="Arial"/>
      <family val="2"/>
    </font>
    <font>
      <b/>
      <sz val="14"/>
      <color rgb="FF000000"/>
      <name val="Arial"/>
      <family val="2"/>
    </font>
    <font>
      <sz val="11"/>
      <color rgb="FF808080"/>
      <name val="Calibri"/>
      <family val="2"/>
    </font>
    <font>
      <b/>
      <i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8080"/>
      <name val="Albertus Medium"/>
    </font>
    <font>
      <sz val="14"/>
      <color rgb="FF000000"/>
      <name val="Calibri"/>
      <family val="2"/>
    </font>
    <font>
      <sz val="11"/>
      <color theme="0"/>
      <name val="Calibri"/>
      <family val="2"/>
    </font>
    <font>
      <b/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C4D79B"/>
        <bgColor rgb="FFC4D79B"/>
      </patternFill>
    </fill>
    <fill>
      <patternFill patternType="solid">
        <fgColor rgb="FFDA9694"/>
        <bgColor rgb="FFDA9694"/>
      </patternFill>
    </fill>
    <fill>
      <patternFill patternType="solid">
        <fgColor rgb="FF008080"/>
        <bgColor rgb="FF008080"/>
      </patternFill>
    </fill>
    <fill>
      <patternFill patternType="solid">
        <fgColor rgb="FFFF0000"/>
        <bgColor rgb="FFFF0000"/>
      </patternFill>
    </fill>
    <fill>
      <patternFill patternType="solid">
        <fgColor rgb="FFD8E4BC"/>
        <bgColor rgb="FFD8E4BC"/>
      </patternFill>
    </fill>
    <fill>
      <patternFill patternType="solid">
        <fgColor rgb="FFFCD5B4"/>
        <bgColor rgb="FFFCD5B4"/>
      </patternFill>
    </fill>
    <fill>
      <patternFill patternType="solid">
        <fgColor rgb="FFDDEBF7"/>
        <bgColor rgb="FFDDEBF7"/>
      </patternFill>
    </fill>
    <fill>
      <patternFill patternType="solid">
        <fgColor rgb="FFDCE6F1"/>
        <bgColor rgb="FFDCE6F1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AEAAAA"/>
        <bgColor rgb="FFAEAAAA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A6A6A6"/>
        <bgColor rgb="FFA6A6A6"/>
      </patternFill>
    </fill>
    <fill>
      <patternFill patternType="solid">
        <fgColor rgb="FFD9E1F2"/>
        <bgColor rgb="FFD9E1F2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rgb="FFDCE6F1"/>
      </patternFill>
    </fill>
    <fill>
      <patternFill patternType="solid">
        <fgColor theme="0"/>
        <bgColor rgb="FFFFFFFF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59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1" fillId="9" borderId="1" applyNumberFormat="0" applyFon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2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5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4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1" fillId="10" borderId="0" applyNumberFormat="0" applyFont="0" applyBorder="0" applyAlignment="0" applyProtection="0"/>
    <xf numFmtId="0" fontId="3" fillId="6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5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7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5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4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3" fillId="8" borderId="0" applyNumberFormat="0" applyBorder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3" fillId="4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1" fillId="0" borderId="1" applyNumberFormat="0" applyFont="0" applyFill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1" applyNumberFormat="0" applyAlignment="0" applyProtection="0"/>
    <xf numFmtId="0" fontId="3" fillId="3" borderId="0" applyNumberFormat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8" fillId="0" borderId="0" applyNumberFormat="0" applyBorder="0" applyProtection="0"/>
    <xf numFmtId="165" fontId="1" fillId="0" borderId="0" applyFont="0" applyFill="0" applyBorder="0" applyAlignment="0" applyProtection="0"/>
  </cellStyleXfs>
  <cellXfs count="546">
    <xf numFmtId="0" fontId="0" fillId="0" borderId="0" xfId="0"/>
    <xf numFmtId="0" fontId="0" fillId="3" borderId="0" xfId="0" applyFill="1"/>
    <xf numFmtId="0" fontId="9" fillId="3" borderId="0" xfId="0" applyFont="1" applyFill="1"/>
    <xf numFmtId="0" fontId="9" fillId="3" borderId="0" xfId="0" applyFont="1" applyFill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3" fillId="3" borderId="0" xfId="0" applyFont="1" applyFill="1"/>
    <xf numFmtId="0" fontId="0" fillId="11" borderId="5" xfId="0" applyFill="1" applyBorder="1" applyAlignment="1" applyProtection="1">
      <alignment horizontal="center"/>
      <protection locked="0"/>
    </xf>
    <xf numFmtId="0" fontId="10" fillId="3" borderId="0" xfId="0" applyFont="1" applyFill="1" applyAlignment="1">
      <alignment horizontal="left" vertical="center"/>
    </xf>
    <xf numFmtId="164" fontId="0" fillId="3" borderId="0" xfId="0" applyNumberFormat="1" applyFill="1"/>
    <xf numFmtId="0" fontId="10" fillId="3" borderId="7" xfId="0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3" xfId="0" applyFill="1" applyBorder="1"/>
    <xf numFmtId="0" fontId="12" fillId="3" borderId="0" xfId="0" applyFont="1" applyFill="1"/>
    <xf numFmtId="0" fontId="13" fillId="3" borderId="0" xfId="0" applyFont="1" applyFill="1"/>
    <xf numFmtId="0" fontId="0" fillId="3" borderId="14" xfId="0" applyFill="1" applyBorder="1"/>
    <xf numFmtId="0" fontId="0" fillId="3" borderId="15" xfId="0" applyFill="1" applyBorder="1"/>
    <xf numFmtId="0" fontId="14" fillId="3" borderId="0" xfId="0" applyFont="1" applyFill="1"/>
    <xf numFmtId="0" fontId="15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7" fontId="1" fillId="0" borderId="6" xfId="2" applyNumberForma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17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2" xfId="0" applyFill="1" applyBorder="1"/>
    <xf numFmtId="0" fontId="0" fillId="3" borderId="23" xfId="0" applyFill="1" applyBorder="1"/>
    <xf numFmtId="0" fontId="18" fillId="0" borderId="6" xfId="0" applyFont="1" applyBorder="1" applyAlignment="1">
      <alignment horizontal="center" vertical="center"/>
    </xf>
    <xf numFmtId="171" fontId="10" fillId="0" borderId="6" xfId="257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0" fillId="3" borderId="29" xfId="0" applyFill="1" applyBorder="1"/>
    <xf numFmtId="0" fontId="0" fillId="12" borderId="0" xfId="0" applyFill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17" fillId="12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15" borderId="32" xfId="0" applyFill="1" applyBorder="1" applyAlignment="1">
      <alignment vertical="center"/>
    </xf>
    <xf numFmtId="0" fontId="0" fillId="15" borderId="33" xfId="0" applyFill="1" applyBorder="1" applyAlignment="1">
      <alignment vertical="center"/>
    </xf>
    <xf numFmtId="0" fontId="0" fillId="16" borderId="34" xfId="0" applyFill="1" applyBorder="1" applyAlignment="1">
      <alignment vertical="center"/>
    </xf>
    <xf numFmtId="0" fontId="0" fillId="16" borderId="35" xfId="0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0" fillId="17" borderId="32" xfId="0" applyFill="1" applyBorder="1" applyAlignment="1">
      <alignment vertical="center"/>
    </xf>
    <xf numFmtId="0" fontId="0" fillId="17" borderId="33" xfId="0" applyFill="1" applyBorder="1" applyAlignment="1">
      <alignment vertical="center"/>
    </xf>
    <xf numFmtId="0" fontId="0" fillId="17" borderId="33" xfId="0" applyFill="1" applyBorder="1"/>
    <xf numFmtId="0" fontId="0" fillId="16" borderId="32" xfId="0" applyFill="1" applyBorder="1" applyAlignment="1">
      <alignment vertical="center"/>
    </xf>
    <xf numFmtId="0" fontId="0" fillId="16" borderId="33" xfId="0" applyFill="1" applyBorder="1" applyAlignment="1">
      <alignment vertical="center"/>
    </xf>
    <xf numFmtId="0" fontId="0" fillId="16" borderId="33" xfId="0" applyFill="1" applyBorder="1"/>
    <xf numFmtId="0" fontId="0" fillId="16" borderId="37" xfId="0" applyFill="1" applyBorder="1"/>
    <xf numFmtId="0" fontId="21" fillId="15" borderId="8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/>
    </xf>
    <xf numFmtId="0" fontId="21" fillId="15" borderId="38" xfId="0" applyFont="1" applyFill="1" applyBorder="1" applyAlignment="1">
      <alignment horizontal="center" vertical="center" wrapText="1"/>
    </xf>
    <xf numFmtId="0" fontId="21" fillId="16" borderId="8" xfId="0" applyFont="1" applyFill="1" applyBorder="1" applyAlignment="1">
      <alignment horizontal="center" vertical="center" wrapText="1"/>
    </xf>
    <xf numFmtId="0" fontId="21" fillId="16" borderId="9" xfId="0" applyFont="1" applyFill="1" applyBorder="1" applyAlignment="1">
      <alignment horizontal="center" vertical="center" wrapText="1"/>
    </xf>
    <xf numFmtId="0" fontId="21" fillId="16" borderId="10" xfId="0" applyFont="1" applyFill="1" applyBorder="1" applyAlignment="1">
      <alignment horizontal="center" vertical="center" wrapText="1"/>
    </xf>
    <xf numFmtId="0" fontId="21" fillId="17" borderId="39" xfId="0" applyFont="1" applyFill="1" applyBorder="1" applyAlignment="1">
      <alignment horizontal="center" vertical="center" wrapText="1"/>
    </xf>
    <xf numFmtId="0" fontId="21" fillId="17" borderId="9" xfId="0" applyFont="1" applyFill="1" applyBorder="1" applyAlignment="1">
      <alignment horizontal="center" vertical="center" wrapText="1"/>
    </xf>
    <xf numFmtId="0" fontId="21" fillId="17" borderId="38" xfId="0" applyFont="1" applyFill="1" applyBorder="1" applyAlignment="1">
      <alignment horizontal="center" vertical="center" wrapText="1"/>
    </xf>
    <xf numFmtId="0" fontId="21" fillId="17" borderId="8" xfId="0" applyFont="1" applyFill="1" applyBorder="1" applyAlignment="1">
      <alignment horizontal="center" vertical="center" wrapText="1"/>
    </xf>
    <xf numFmtId="0" fontId="21" fillId="17" borderId="1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165" fontId="20" fillId="16" borderId="18" xfId="258" applyFont="1" applyFill="1" applyBorder="1" applyAlignment="1">
      <alignment vertical="center"/>
    </xf>
    <xf numFmtId="165" fontId="20" fillId="16" borderId="19" xfId="258" applyFont="1" applyFill="1" applyBorder="1" applyAlignment="1">
      <alignment vertical="center"/>
    </xf>
    <xf numFmtId="14" fontId="20" fillId="16" borderId="20" xfId="0" applyNumberFormat="1" applyFont="1" applyFill="1" applyBorder="1" applyAlignment="1">
      <alignment vertical="center"/>
    </xf>
    <xf numFmtId="165" fontId="20" fillId="17" borderId="29" xfId="258" applyFont="1" applyFill="1" applyBorder="1" applyAlignment="1">
      <alignment vertical="center"/>
    </xf>
    <xf numFmtId="165" fontId="20" fillId="17" borderId="41" xfId="258" applyFont="1" applyFill="1" applyBorder="1" applyAlignment="1">
      <alignment vertical="center"/>
    </xf>
    <xf numFmtId="14" fontId="20" fillId="17" borderId="28" xfId="0" applyNumberFormat="1" applyFont="1" applyFill="1" applyBorder="1" applyAlignment="1">
      <alignment vertical="center"/>
    </xf>
    <xf numFmtId="165" fontId="20" fillId="16" borderId="40" xfId="258" applyFont="1" applyFill="1" applyBorder="1" applyAlignment="1">
      <alignment vertical="center"/>
    </xf>
    <xf numFmtId="165" fontId="20" fillId="16" borderId="41" xfId="258" applyFont="1" applyFill="1" applyBorder="1" applyAlignment="1">
      <alignment vertical="center"/>
    </xf>
    <xf numFmtId="14" fontId="20" fillId="16" borderId="42" xfId="0" applyNumberFormat="1" applyFont="1" applyFill="1" applyBorder="1" applyAlignment="1">
      <alignment vertical="center"/>
    </xf>
    <xf numFmtId="165" fontId="20" fillId="17" borderId="40" xfId="258" applyFont="1" applyFill="1" applyBorder="1" applyAlignment="1">
      <alignment vertical="center"/>
    </xf>
    <xf numFmtId="14" fontId="20" fillId="17" borderId="42" xfId="0" applyNumberFormat="1" applyFont="1" applyFill="1" applyBorder="1" applyAlignment="1">
      <alignment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165" fontId="20" fillId="16" borderId="24" xfId="258" applyFont="1" applyFill="1" applyBorder="1" applyAlignment="1">
      <alignment vertical="center"/>
    </xf>
    <xf numFmtId="165" fontId="20" fillId="16" borderId="1" xfId="258" applyFont="1" applyFill="1" applyBorder="1" applyAlignment="1">
      <alignment vertical="center"/>
    </xf>
    <xf numFmtId="14" fontId="20" fillId="16" borderId="25" xfId="0" applyNumberFormat="1" applyFont="1" applyFill="1" applyBorder="1" applyAlignment="1">
      <alignment vertical="center"/>
    </xf>
    <xf numFmtId="165" fontId="20" fillId="17" borderId="44" xfId="258" applyFont="1" applyFill="1" applyBorder="1" applyAlignment="1">
      <alignment vertical="center"/>
    </xf>
    <xf numFmtId="165" fontId="20" fillId="17" borderId="1" xfId="258" applyFont="1" applyFill="1" applyBorder="1" applyAlignment="1">
      <alignment vertical="center"/>
    </xf>
    <xf numFmtId="14" fontId="20" fillId="17" borderId="43" xfId="0" applyNumberFormat="1" applyFont="1" applyFill="1" applyBorder="1" applyAlignment="1">
      <alignment vertical="center"/>
    </xf>
    <xf numFmtId="165" fontId="20" fillId="17" borderId="24" xfId="258" applyFont="1" applyFill="1" applyBorder="1" applyAlignment="1">
      <alignment vertical="center"/>
    </xf>
    <xf numFmtId="14" fontId="20" fillId="17" borderId="25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165" fontId="20" fillId="16" borderId="30" xfId="258" applyFont="1" applyFill="1" applyBorder="1" applyAlignment="1">
      <alignment vertical="center"/>
    </xf>
    <xf numFmtId="165" fontId="20" fillId="16" borderId="31" xfId="258" applyFont="1" applyFill="1" applyBorder="1" applyAlignment="1">
      <alignment vertical="center"/>
    </xf>
    <xf numFmtId="14" fontId="20" fillId="16" borderId="46" xfId="0" applyNumberFormat="1" applyFont="1" applyFill="1" applyBorder="1" applyAlignment="1">
      <alignment vertical="center"/>
    </xf>
    <xf numFmtId="165" fontId="20" fillId="17" borderId="47" xfId="258" applyFont="1" applyFill="1" applyBorder="1" applyAlignment="1">
      <alignment vertical="center"/>
    </xf>
    <xf numFmtId="165" fontId="20" fillId="17" borderId="31" xfId="258" applyFont="1" applyFill="1" applyBorder="1" applyAlignment="1">
      <alignment vertical="center"/>
    </xf>
    <xf numFmtId="14" fontId="20" fillId="17" borderId="45" xfId="0" applyNumberFormat="1" applyFont="1" applyFill="1" applyBorder="1" applyAlignment="1">
      <alignment vertical="center"/>
    </xf>
    <xf numFmtId="165" fontId="20" fillId="17" borderId="30" xfId="258" applyFont="1" applyFill="1" applyBorder="1" applyAlignment="1">
      <alignment vertical="center"/>
    </xf>
    <xf numFmtId="14" fontId="20" fillId="17" borderId="46" xfId="0" applyNumberFormat="1" applyFont="1" applyFill="1" applyBorder="1" applyAlignment="1">
      <alignment vertical="center"/>
    </xf>
    <xf numFmtId="166" fontId="19" fillId="0" borderId="0" xfId="0" applyNumberFormat="1" applyFont="1"/>
    <xf numFmtId="0" fontId="19" fillId="0" borderId="0" xfId="0" applyFont="1"/>
    <xf numFmtId="0" fontId="22" fillId="3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6" fillId="3" borderId="0" xfId="0" applyFont="1" applyFill="1"/>
    <xf numFmtId="0" fontId="23" fillId="3" borderId="22" xfId="0" applyFont="1" applyFill="1" applyBorder="1" applyAlignment="1">
      <alignment horizontal="left"/>
    </xf>
    <xf numFmtId="0" fontId="23" fillId="3" borderId="0" xfId="0" applyFont="1" applyFill="1" applyAlignment="1">
      <alignment horizontal="left"/>
    </xf>
    <xf numFmtId="0" fontId="23" fillId="3" borderId="23" xfId="0" applyFont="1" applyFill="1" applyBorder="1" applyAlignment="1">
      <alignment horizontal="left"/>
    </xf>
    <xf numFmtId="17" fontId="25" fillId="19" borderId="41" xfId="0" applyNumberFormat="1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19" borderId="1" xfId="0" applyFont="1" applyFill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14" xfId="0" applyFont="1" applyBorder="1" applyAlignment="1">
      <alignment horizontal="left"/>
    </xf>
    <xf numFmtId="0" fontId="25" fillId="0" borderId="43" xfId="0" applyFont="1" applyBorder="1" applyAlignment="1">
      <alignment horizontal="center"/>
    </xf>
    <xf numFmtId="0" fontId="25" fillId="0" borderId="48" xfId="0" applyFont="1" applyBorder="1" applyAlignment="1">
      <alignment horizontal="left"/>
    </xf>
    <xf numFmtId="0" fontId="25" fillId="3" borderId="49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left"/>
    </xf>
    <xf numFmtId="167" fontId="0" fillId="3" borderId="15" xfId="0" applyNumberForma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3" borderId="14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25" fillId="3" borderId="49" xfId="0" applyFont="1" applyFill="1" applyBorder="1"/>
    <xf numFmtId="0" fontId="25" fillId="3" borderId="15" xfId="0" applyFont="1" applyFill="1" applyBorder="1"/>
    <xf numFmtId="0" fontId="25" fillId="3" borderId="50" xfId="0" applyFont="1" applyFill="1" applyBorder="1"/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7" fontId="10" fillId="12" borderId="19" xfId="0" applyNumberFormat="1" applyFont="1" applyFill="1" applyBorder="1" applyAlignment="1">
      <alignment horizontal="center"/>
    </xf>
    <xf numFmtId="17" fontId="10" fillId="0" borderId="19" xfId="0" applyNumberFormat="1" applyFont="1" applyBorder="1" applyAlignment="1">
      <alignment horizontal="center"/>
    </xf>
    <xf numFmtId="17" fontId="10" fillId="0" borderId="20" xfId="0" applyNumberFormat="1" applyFont="1" applyBorder="1" applyAlignment="1">
      <alignment horizontal="center"/>
    </xf>
    <xf numFmtId="17" fontId="10" fillId="3" borderId="0" xfId="0" applyNumberFormat="1" applyFont="1" applyFill="1" applyAlignment="1">
      <alignment horizontal="center"/>
    </xf>
    <xf numFmtId="0" fontId="8" fillId="0" borderId="2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3" borderId="0" xfId="0" applyFont="1" applyFill="1"/>
    <xf numFmtId="0" fontId="10" fillId="3" borderId="0" xfId="0" applyFont="1" applyFill="1" applyAlignment="1">
      <alignment horizontal="right"/>
    </xf>
    <xf numFmtId="14" fontId="8" fillId="11" borderId="1" xfId="2" applyNumberFormat="1" applyFont="1" applyFill="1" applyBorder="1" applyProtection="1">
      <protection locked="0"/>
    </xf>
    <xf numFmtId="0" fontId="25" fillId="3" borderId="28" xfId="0" applyFont="1" applyFill="1" applyBorder="1" applyAlignment="1">
      <alignment horizontal="center"/>
    </xf>
    <xf numFmtId="0" fontId="0" fillId="3" borderId="50" xfId="0" applyFill="1" applyBorder="1"/>
    <xf numFmtId="14" fontId="25" fillId="3" borderId="28" xfId="0" applyNumberFormat="1" applyFont="1" applyFill="1" applyBorder="1" applyAlignment="1">
      <alignment horizontal="center"/>
    </xf>
    <xf numFmtId="0" fontId="25" fillId="3" borderId="28" xfId="0" applyFont="1" applyFill="1" applyBorder="1"/>
    <xf numFmtId="0" fontId="25" fillId="3" borderId="43" xfId="0" applyFont="1" applyFill="1" applyBorder="1" applyAlignment="1">
      <alignment horizontal="center"/>
    </xf>
    <xf numFmtId="14" fontId="0" fillId="0" borderId="0" xfId="0" applyNumberFormat="1"/>
    <xf numFmtId="17" fontId="0" fillId="0" borderId="0" xfId="0" applyNumberFormat="1"/>
    <xf numFmtId="0" fontId="0" fillId="22" borderId="0" xfId="0" applyFill="1"/>
    <xf numFmtId="14" fontId="8" fillId="11" borderId="1" xfId="257" applyNumberForma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170" fontId="0" fillId="3" borderId="0" xfId="0" applyNumberFormat="1" applyFill="1" applyAlignment="1">
      <alignment vertical="center"/>
    </xf>
    <xf numFmtId="0" fontId="0" fillId="3" borderId="0" xfId="0" applyFill="1" applyAlignment="1">
      <alignment horizontal="left" vertical="center" wrapText="1"/>
    </xf>
    <xf numFmtId="2" fontId="0" fillId="3" borderId="0" xfId="0" applyNumberFormat="1" applyFill="1"/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Protection="1">
      <protection locked="0"/>
    </xf>
    <xf numFmtId="0" fontId="0" fillId="3" borderId="49" xfId="0" applyFill="1" applyBorder="1"/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36" fillId="3" borderId="2" xfId="0" applyFont="1" applyFill="1" applyBorder="1"/>
    <xf numFmtId="0" fontId="10" fillId="3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0" fillId="3" borderId="0" xfId="0" applyFont="1" applyFill="1"/>
    <xf numFmtId="0" fontId="23" fillId="3" borderId="49" xfId="0" applyFont="1" applyFill="1" applyBorder="1" applyAlignment="1">
      <alignment vertical="center"/>
    </xf>
    <xf numFmtId="0" fontId="23" fillId="3" borderId="15" xfId="0" applyFont="1" applyFill="1" applyBorder="1" applyAlignment="1">
      <alignment vertical="center"/>
    </xf>
    <xf numFmtId="0" fontId="23" fillId="3" borderId="50" xfId="0" applyFont="1" applyFill="1" applyBorder="1" applyAlignment="1">
      <alignment vertical="center"/>
    </xf>
    <xf numFmtId="17" fontId="25" fillId="19" borderId="5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5" fillId="3" borderId="32" xfId="0" applyFont="1" applyFill="1" applyBorder="1" applyAlignment="1">
      <alignment horizontal="left" vertical="top" wrapText="1"/>
    </xf>
    <xf numFmtId="0" fontId="0" fillId="3" borderId="33" xfId="0" applyFill="1" applyBorder="1"/>
    <xf numFmtId="0" fontId="25" fillId="3" borderId="33" xfId="0" applyFont="1" applyFill="1" applyBorder="1" applyAlignment="1">
      <alignment vertical="top"/>
    </xf>
    <xf numFmtId="0" fontId="25" fillId="3" borderId="33" xfId="0" applyFont="1" applyFill="1" applyBorder="1" applyAlignment="1">
      <alignment vertical="top" wrapText="1"/>
    </xf>
    <xf numFmtId="0" fontId="0" fillId="3" borderId="37" xfId="0" applyFill="1" applyBorder="1"/>
    <xf numFmtId="0" fontId="25" fillId="3" borderId="4" xfId="0" applyFont="1" applyFill="1" applyBorder="1" applyAlignment="1">
      <alignment horizontal="left" vertical="top" wrapText="1"/>
    </xf>
    <xf numFmtId="0" fontId="25" fillId="2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vertical="top" wrapText="1"/>
    </xf>
    <xf numFmtId="0" fontId="0" fillId="3" borderId="2" xfId="0" applyFill="1" applyBorder="1"/>
    <xf numFmtId="170" fontId="25" fillId="0" borderId="41" xfId="0" applyNumberFormat="1" applyFont="1" applyBorder="1" applyAlignment="1">
      <alignment vertical="center"/>
    </xf>
    <xf numFmtId="1" fontId="25" fillId="0" borderId="41" xfId="0" applyNumberFormat="1" applyFont="1" applyBorder="1" applyAlignment="1">
      <alignment vertical="center"/>
    </xf>
    <xf numFmtId="167" fontId="25" fillId="0" borderId="41" xfId="1" applyFont="1" applyFill="1" applyBorder="1" applyAlignment="1">
      <alignment vertical="center"/>
    </xf>
    <xf numFmtId="14" fontId="25" fillId="0" borderId="41" xfId="0" applyNumberFormat="1" applyFont="1" applyBorder="1" applyAlignment="1">
      <alignment vertical="center"/>
    </xf>
    <xf numFmtId="170" fontId="25" fillId="0" borderId="12" xfId="0" applyNumberFormat="1" applyFont="1" applyBorder="1" applyAlignment="1">
      <alignment vertical="center"/>
    </xf>
    <xf numFmtId="170" fontId="25" fillId="0" borderId="52" xfId="0" applyNumberFormat="1" applyFont="1" applyBorder="1" applyAlignment="1">
      <alignment vertical="center"/>
    </xf>
    <xf numFmtId="1" fontId="25" fillId="0" borderId="52" xfId="0" applyNumberFormat="1" applyFont="1" applyBorder="1" applyAlignment="1">
      <alignment vertical="center"/>
    </xf>
    <xf numFmtId="167" fontId="25" fillId="0" borderId="52" xfId="1" applyFont="1" applyFill="1" applyBorder="1" applyAlignment="1">
      <alignment vertical="center"/>
    </xf>
    <xf numFmtId="14" fontId="25" fillId="0" borderId="52" xfId="0" applyNumberFormat="1" applyFont="1" applyBorder="1" applyAlignment="1">
      <alignment vertical="center"/>
    </xf>
    <xf numFmtId="0" fontId="25" fillId="3" borderId="0" xfId="0" applyFont="1" applyFill="1" applyAlignment="1">
      <alignment vertical="top"/>
    </xf>
    <xf numFmtId="0" fontId="37" fillId="3" borderId="0" xfId="0" applyFont="1" applyFill="1"/>
    <xf numFmtId="0" fontId="25" fillId="3" borderId="0" xfId="0" applyFont="1" applyFill="1" applyAlignment="1">
      <alignment horizontal="left" vertical="top" wrapText="1"/>
    </xf>
    <xf numFmtId="0" fontId="25" fillId="3" borderId="53" xfId="0" applyFont="1" applyFill="1" applyBorder="1" applyAlignment="1">
      <alignment horizontal="left" vertical="top" wrapText="1"/>
    </xf>
    <xf numFmtId="0" fontId="25" fillId="3" borderId="13" xfId="0" applyFont="1" applyFill="1" applyBorder="1" applyAlignment="1">
      <alignment horizontal="left" vertical="top" wrapText="1"/>
    </xf>
    <xf numFmtId="0" fontId="25" fillId="3" borderId="13" xfId="0" applyFont="1" applyFill="1" applyBorder="1" applyAlignment="1">
      <alignment vertical="top"/>
    </xf>
    <xf numFmtId="0" fontId="0" fillId="3" borderId="54" xfId="0" applyFill="1" applyBorder="1"/>
    <xf numFmtId="0" fontId="0" fillId="0" borderId="55" xfId="0" applyBorder="1"/>
    <xf numFmtId="0" fontId="0" fillId="0" borderId="23" xfId="0" applyBorder="1"/>
    <xf numFmtId="0" fontId="25" fillId="3" borderId="0" xfId="0" applyFont="1" applyFill="1" applyAlignment="1">
      <alignment horizontal="center" vertical="top"/>
    </xf>
    <xf numFmtId="0" fontId="0" fillId="3" borderId="49" xfId="0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22" xfId="0" applyFill="1" applyBorder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36" fillId="3" borderId="0" xfId="0" applyFont="1" applyFill="1" applyProtection="1">
      <protection hidden="1"/>
    </xf>
    <xf numFmtId="0" fontId="36" fillId="3" borderId="0" xfId="0" applyFont="1" applyFill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0" fillId="0" borderId="55" xfId="0" applyBorder="1" applyProtection="1">
      <protection hidden="1"/>
    </xf>
    <xf numFmtId="164" fontId="3" fillId="3" borderId="5" xfId="1" applyNumberFormat="1" applyFont="1" applyFill="1" applyBorder="1" applyAlignment="1" applyProtection="1">
      <alignment horizontal="center" vertical="center"/>
      <protection hidden="1"/>
    </xf>
    <xf numFmtId="0" fontId="0" fillId="0" borderId="23" xfId="0" applyBorder="1" applyProtection="1">
      <protection hidden="1"/>
    </xf>
    <xf numFmtId="0" fontId="0" fillId="3" borderId="23" xfId="0" applyFill="1" applyBorder="1" applyProtection="1">
      <protection hidden="1"/>
    </xf>
    <xf numFmtId="0" fontId="10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23" fillId="3" borderId="49" xfId="0" applyFont="1" applyFill="1" applyBorder="1" applyAlignment="1" applyProtection="1">
      <alignment vertical="center"/>
      <protection hidden="1"/>
    </xf>
    <xf numFmtId="0" fontId="23" fillId="3" borderId="15" xfId="0" applyFont="1" applyFill="1" applyBorder="1" applyAlignment="1" applyProtection="1">
      <alignment vertical="center"/>
      <protection hidden="1"/>
    </xf>
    <xf numFmtId="0" fontId="23" fillId="3" borderId="50" xfId="0" applyFont="1" applyFill="1" applyBorder="1" applyAlignment="1" applyProtection="1">
      <alignment vertical="center"/>
      <protection hidden="1"/>
    </xf>
    <xf numFmtId="17" fontId="25" fillId="19" borderId="5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25" fillId="3" borderId="32" xfId="0" applyFont="1" applyFill="1" applyBorder="1" applyAlignment="1" applyProtection="1">
      <alignment horizontal="left" vertical="top" wrapText="1"/>
      <protection hidden="1"/>
    </xf>
    <xf numFmtId="0" fontId="0" fillId="3" borderId="33" xfId="0" applyFill="1" applyBorder="1" applyProtection="1">
      <protection hidden="1"/>
    </xf>
    <xf numFmtId="0" fontId="25" fillId="3" borderId="33" xfId="0" applyFont="1" applyFill="1" applyBorder="1" applyAlignment="1" applyProtection="1">
      <alignment vertical="top"/>
      <protection hidden="1"/>
    </xf>
    <xf numFmtId="0" fontId="0" fillId="3" borderId="37" xfId="0" applyFill="1" applyBorder="1" applyProtection="1">
      <protection hidden="1"/>
    </xf>
    <xf numFmtId="0" fontId="25" fillId="3" borderId="4" xfId="0" applyFont="1" applyFill="1" applyBorder="1" applyAlignment="1" applyProtection="1">
      <alignment horizontal="left" vertical="top" wrapText="1"/>
      <protection hidden="1"/>
    </xf>
    <xf numFmtId="0" fontId="25" fillId="23" borderId="0" xfId="0" applyFont="1" applyFill="1" applyAlignment="1" applyProtection="1">
      <alignment horizontal="center" vertical="center" wrapText="1"/>
      <protection hidden="1"/>
    </xf>
    <xf numFmtId="0" fontId="25" fillId="3" borderId="0" xfId="0" applyFont="1" applyFill="1" applyAlignment="1" applyProtection="1">
      <alignment vertical="top"/>
      <protection hidden="1"/>
    </xf>
    <xf numFmtId="0" fontId="0" fillId="3" borderId="2" xfId="0" applyFill="1" applyBorder="1" applyProtection="1">
      <protection hidden="1"/>
    </xf>
    <xf numFmtId="170" fontId="25" fillId="0" borderId="41" xfId="0" applyNumberFormat="1" applyFont="1" applyBorder="1" applyAlignment="1" applyProtection="1">
      <alignment vertical="center"/>
      <protection hidden="1"/>
    </xf>
    <xf numFmtId="1" fontId="25" fillId="0" borderId="41" xfId="0" applyNumberFormat="1" applyFont="1" applyBorder="1" applyAlignment="1" applyProtection="1">
      <alignment vertical="center"/>
      <protection hidden="1"/>
    </xf>
    <xf numFmtId="167" fontId="25" fillId="0" borderId="41" xfId="1" applyFont="1" applyFill="1" applyBorder="1" applyAlignment="1" applyProtection="1">
      <alignment vertical="center"/>
      <protection hidden="1"/>
    </xf>
    <xf numFmtId="14" fontId="25" fillId="0" borderId="41" xfId="0" applyNumberFormat="1" applyFont="1" applyBorder="1" applyAlignment="1" applyProtection="1">
      <alignment vertical="center"/>
      <protection hidden="1"/>
    </xf>
    <xf numFmtId="0" fontId="25" fillId="3" borderId="0" xfId="0" applyFont="1" applyFill="1" applyAlignment="1" applyProtection="1">
      <alignment horizontal="left" vertical="top" wrapText="1"/>
      <protection hidden="1"/>
    </xf>
    <xf numFmtId="0" fontId="25" fillId="3" borderId="0" xfId="0" applyFont="1" applyFill="1" applyAlignment="1" applyProtection="1">
      <alignment horizontal="center" vertical="top"/>
      <protection hidden="1"/>
    </xf>
    <xf numFmtId="0" fontId="25" fillId="3" borderId="53" xfId="0" applyFont="1" applyFill="1" applyBorder="1" applyAlignment="1" applyProtection="1">
      <alignment horizontal="left" vertical="top" wrapText="1"/>
      <protection hidden="1"/>
    </xf>
    <xf numFmtId="0" fontId="25" fillId="3" borderId="13" xfId="0" applyFont="1" applyFill="1" applyBorder="1" applyAlignment="1" applyProtection="1">
      <alignment horizontal="left" vertical="top" wrapText="1"/>
      <protection hidden="1"/>
    </xf>
    <xf numFmtId="0" fontId="25" fillId="3" borderId="13" xfId="0" applyFont="1" applyFill="1" applyBorder="1" applyAlignment="1" applyProtection="1">
      <alignment vertical="top"/>
      <protection hidden="1"/>
    </xf>
    <xf numFmtId="0" fontId="0" fillId="3" borderId="13" xfId="0" applyFill="1" applyBorder="1" applyProtection="1">
      <protection hidden="1"/>
    </xf>
    <xf numFmtId="0" fontId="0" fillId="3" borderId="54" xfId="0" applyFill="1" applyBorder="1" applyProtection="1">
      <protection hidden="1"/>
    </xf>
    <xf numFmtId="0" fontId="25" fillId="3" borderId="28" xfId="0" applyFont="1" applyFill="1" applyBorder="1" applyAlignment="1" applyProtection="1">
      <alignment horizontal="center"/>
      <protection hidden="1"/>
    </xf>
    <xf numFmtId="14" fontId="25" fillId="3" borderId="28" xfId="0" applyNumberFormat="1" applyFont="1" applyFill="1" applyBorder="1" applyAlignment="1" applyProtection="1">
      <alignment horizontal="center"/>
      <protection hidden="1"/>
    </xf>
    <xf numFmtId="0" fontId="25" fillId="3" borderId="28" xfId="0" applyFont="1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0" fillId="3" borderId="29" xfId="0" applyFill="1" applyBorder="1" applyProtection="1">
      <protection hidden="1"/>
    </xf>
    <xf numFmtId="0" fontId="25" fillId="3" borderId="43" xfId="0" applyFont="1" applyFill="1" applyBorder="1" applyAlignment="1" applyProtection="1">
      <alignment horizontal="center"/>
      <protection hidden="1"/>
    </xf>
    <xf numFmtId="164" fontId="3" fillId="3" borderId="5" xfId="1" applyNumberFormat="1" applyFont="1" applyFill="1" applyBorder="1" applyAlignment="1" applyProtection="1">
      <alignment horizontal="center" vertical="center"/>
    </xf>
    <xf numFmtId="167" fontId="25" fillId="0" borderId="1" xfId="1" applyFont="1" applyBorder="1" applyAlignment="1" applyProtection="1">
      <alignment horizontal="right"/>
    </xf>
    <xf numFmtId="167" fontId="25" fillId="0" borderId="1" xfId="1" applyFont="1" applyFill="1" applyBorder="1" applyAlignment="1" applyProtection="1">
      <alignment horizontal="right"/>
    </xf>
    <xf numFmtId="168" fontId="25" fillId="3" borderId="15" xfId="2" applyFont="1" applyFill="1" applyBorder="1" applyAlignment="1" applyProtection="1">
      <alignment horizontal="center"/>
    </xf>
    <xf numFmtId="167" fontId="23" fillId="3" borderId="15" xfId="1" applyFont="1" applyFill="1" applyBorder="1" applyAlignment="1" applyProtection="1">
      <alignment horizontal="center"/>
    </xf>
    <xf numFmtId="0" fontId="29" fillId="3" borderId="0" xfId="257" applyFont="1" applyFill="1" applyAlignment="1" applyProtection="1">
      <alignment vertical="center"/>
    </xf>
    <xf numFmtId="0" fontId="29" fillId="3" borderId="0" xfId="257" applyFont="1" applyFill="1" applyAlignment="1" applyProtection="1">
      <alignment horizontal="right" vertical="center"/>
    </xf>
    <xf numFmtId="0" fontId="29" fillId="3" borderId="6" xfId="257" applyFont="1" applyFill="1" applyBorder="1" applyAlignment="1" applyProtection="1">
      <alignment horizontal="center" vertical="center"/>
    </xf>
    <xf numFmtId="168" fontId="24" fillId="3" borderId="0" xfId="2" applyFont="1" applyFill="1" applyAlignment="1" applyProtection="1">
      <alignment vertical="center"/>
    </xf>
    <xf numFmtId="0" fontId="29" fillId="3" borderId="0" xfId="257" applyFont="1" applyFill="1" applyAlignment="1" applyProtection="1">
      <alignment vertical="center" wrapText="1"/>
    </xf>
    <xf numFmtId="0" fontId="8" fillId="3" borderId="0" xfId="257" applyFill="1" applyAlignment="1" applyProtection="1">
      <alignment horizontal="center" vertical="center"/>
    </xf>
    <xf numFmtId="0" fontId="29" fillId="3" borderId="0" xfId="257" applyFont="1" applyFill="1" applyAlignment="1" applyProtection="1">
      <alignment horizontal="left" vertical="center"/>
    </xf>
    <xf numFmtId="168" fontId="8" fillId="3" borderId="0" xfId="2" applyFont="1" applyFill="1" applyAlignment="1" applyProtection="1">
      <alignment horizontal="center" vertical="center"/>
    </xf>
    <xf numFmtId="14" fontId="29" fillId="3" borderId="0" xfId="257" applyNumberFormat="1" applyFont="1" applyFill="1" applyAlignment="1" applyProtection="1">
      <alignment vertical="center" wrapText="1"/>
    </xf>
    <xf numFmtId="0" fontId="8" fillId="3" borderId="0" xfId="257" applyFill="1" applyProtection="1"/>
    <xf numFmtId="14" fontId="26" fillId="3" borderId="0" xfId="257" applyNumberFormat="1" applyFont="1" applyFill="1" applyAlignment="1" applyProtection="1">
      <alignment horizontal="left" vertical="center" wrapText="1"/>
    </xf>
    <xf numFmtId="0" fontId="26" fillId="3" borderId="0" xfId="257" applyFont="1" applyFill="1" applyAlignment="1" applyProtection="1">
      <alignment horizontal="left" vertical="center" wrapText="1"/>
    </xf>
    <xf numFmtId="0" fontId="26" fillId="3" borderId="0" xfId="257" applyFont="1" applyFill="1" applyAlignment="1" applyProtection="1">
      <alignment vertical="center" wrapText="1"/>
    </xf>
    <xf numFmtId="0" fontId="30" fillId="3" borderId="0" xfId="257" applyFont="1" applyFill="1" applyAlignment="1" applyProtection="1">
      <alignment horizontal="left" vertical="center"/>
    </xf>
    <xf numFmtId="168" fontId="1" fillId="3" borderId="0" xfId="2" applyFill="1" applyAlignment="1" applyProtection="1">
      <alignment horizontal="center" vertical="center"/>
    </xf>
    <xf numFmtId="168" fontId="6" fillId="3" borderId="0" xfId="2" applyFont="1" applyFill="1" applyAlignment="1" applyProtection="1">
      <alignment horizontal="center" vertical="center"/>
    </xf>
    <xf numFmtId="0" fontId="31" fillId="3" borderId="0" xfId="257" applyFont="1" applyFill="1" applyProtection="1"/>
    <xf numFmtId="0" fontId="10" fillId="3" borderId="0" xfId="257" applyFont="1" applyFill="1" applyAlignment="1" applyProtection="1">
      <alignment horizontal="center" vertical="center" wrapText="1"/>
    </xf>
    <xf numFmtId="168" fontId="8" fillId="12" borderId="1" xfId="2" applyFont="1" applyFill="1" applyBorder="1" applyProtection="1"/>
    <xf numFmtId="168" fontId="8" fillId="0" borderId="1" xfId="2" applyFont="1" applyBorder="1" applyProtection="1"/>
    <xf numFmtId="168" fontId="8" fillId="0" borderId="25" xfId="2" applyFont="1" applyBorder="1" applyProtection="1"/>
    <xf numFmtId="168" fontId="8" fillId="3" borderId="0" xfId="2" applyFont="1" applyFill="1" applyProtection="1"/>
    <xf numFmtId="168" fontId="8" fillId="12" borderId="31" xfId="2" applyFont="1" applyFill="1" applyBorder="1" applyProtection="1"/>
    <xf numFmtId="168" fontId="8" fillId="0" borderId="31" xfId="2" applyFont="1" applyBorder="1" applyProtection="1"/>
    <xf numFmtId="168" fontId="8" fillId="0" borderId="46" xfId="2" applyFont="1" applyBorder="1" applyProtection="1"/>
    <xf numFmtId="168" fontId="10" fillId="3" borderId="0" xfId="2" applyFont="1" applyFill="1" applyProtection="1"/>
    <xf numFmtId="168" fontId="29" fillId="3" borderId="0" xfId="2" applyFont="1" applyFill="1" applyAlignment="1" applyProtection="1">
      <alignment vertical="center"/>
    </xf>
    <xf numFmtId="14" fontId="29" fillId="3" borderId="0" xfId="257" applyNumberFormat="1" applyFont="1" applyFill="1" applyAlignment="1" applyProtection="1">
      <alignment vertical="center"/>
    </xf>
    <xf numFmtId="0" fontId="29" fillId="3" borderId="2" xfId="257" applyFont="1" applyFill="1" applyBorder="1" applyAlignment="1" applyProtection="1">
      <alignment horizontal="right" vertical="center"/>
    </xf>
    <xf numFmtId="14" fontId="8" fillId="3" borderId="0" xfId="257" applyNumberFormat="1" applyFill="1" applyAlignment="1" applyProtection="1">
      <alignment horizontal="center" vertical="center"/>
    </xf>
    <xf numFmtId="0" fontId="10" fillId="0" borderId="1" xfId="257" applyFont="1" applyBorder="1" applyAlignment="1" applyProtection="1">
      <alignment horizontal="center" vertical="center" wrapText="1"/>
    </xf>
    <xf numFmtId="168" fontId="10" fillId="0" borderId="1" xfId="2" applyFont="1" applyFill="1" applyBorder="1" applyAlignment="1" applyProtection="1">
      <alignment horizontal="center" vertical="center" wrapText="1"/>
    </xf>
    <xf numFmtId="14" fontId="10" fillId="0" borderId="1" xfId="257" applyNumberFormat="1" applyFont="1" applyBorder="1" applyAlignment="1" applyProtection="1">
      <alignment horizontal="center" vertical="center" wrapText="1"/>
    </xf>
    <xf numFmtId="0" fontId="8" fillId="0" borderId="1" xfId="257" applyBorder="1" applyAlignment="1" applyProtection="1">
      <alignment horizontal="center" vertical="center"/>
    </xf>
    <xf numFmtId="0" fontId="29" fillId="3" borderId="0" xfId="257" applyFont="1" applyFill="1" applyAlignment="1" applyProtection="1">
      <alignment horizontal="justify" vertical="top" wrapText="1"/>
    </xf>
    <xf numFmtId="0" fontId="25" fillId="24" borderId="0" xfId="0" applyFont="1" applyFill="1" applyAlignment="1">
      <alignment horizontal="center"/>
    </xf>
    <xf numFmtId="0" fontId="25" fillId="24" borderId="0" xfId="0" applyFont="1" applyFill="1" applyAlignment="1">
      <alignment horizontal="left"/>
    </xf>
    <xf numFmtId="168" fontId="25" fillId="24" borderId="0" xfId="2" applyFont="1" applyFill="1" applyBorder="1" applyAlignment="1" applyProtection="1">
      <alignment horizontal="center"/>
    </xf>
    <xf numFmtId="169" fontId="23" fillId="21" borderId="1" xfId="0" applyNumberFormat="1" applyFont="1" applyFill="1" applyBorder="1" applyProtection="1">
      <protection locked="0"/>
    </xf>
    <xf numFmtId="17" fontId="25" fillId="0" borderId="1" xfId="0" applyNumberFormat="1" applyFont="1" applyBorder="1" applyAlignment="1">
      <alignment horizontal="center"/>
    </xf>
    <xf numFmtId="0" fontId="0" fillId="24" borderId="0" xfId="0" applyFill="1"/>
    <xf numFmtId="168" fontId="8" fillId="3" borderId="0" xfId="0" applyNumberFormat="1" applyFont="1" applyFill="1"/>
    <xf numFmtId="0" fontId="40" fillId="26" borderId="58" xfId="0" applyFont="1" applyFill="1" applyBorder="1" applyAlignment="1">
      <alignment horizontal="center" vertical="center" wrapText="1"/>
    </xf>
    <xf numFmtId="0" fontId="40" fillId="26" borderId="59" xfId="0" applyFont="1" applyFill="1" applyBorder="1" applyAlignment="1">
      <alignment horizontal="center" vertical="center" wrapText="1"/>
    </xf>
    <xf numFmtId="0" fontId="40" fillId="26" borderId="60" xfId="0" applyFont="1" applyFill="1" applyBorder="1" applyAlignment="1">
      <alignment horizontal="center" vertical="center" wrapText="1"/>
    </xf>
    <xf numFmtId="43" fontId="20" fillId="26" borderId="61" xfId="2" applyNumberFormat="1" applyFont="1" applyFill="1" applyBorder="1" applyAlignment="1">
      <alignment horizontal="right" vertical="center" wrapText="1"/>
    </xf>
    <xf numFmtId="43" fontId="20" fillId="26" borderId="62" xfId="2" applyNumberFormat="1" applyFont="1" applyFill="1" applyBorder="1" applyAlignment="1">
      <alignment horizontal="right" vertical="center" wrapText="1"/>
    </xf>
    <xf numFmtId="43" fontId="20" fillId="26" borderId="63" xfId="2" applyNumberFormat="1" applyFont="1" applyFill="1" applyBorder="1" applyAlignment="1">
      <alignment horizontal="right" vertical="center" wrapText="1"/>
    </xf>
    <xf numFmtId="14" fontId="41" fillId="26" borderId="62" xfId="0" applyNumberFormat="1" applyFont="1" applyFill="1" applyBorder="1" applyAlignment="1">
      <alignment horizontal="right" vertical="center" wrapText="1"/>
    </xf>
    <xf numFmtId="43" fontId="20" fillId="26" borderId="64" xfId="2" applyNumberFormat="1" applyFont="1" applyFill="1" applyBorder="1" applyAlignment="1">
      <alignment horizontal="right" vertical="center" wrapText="1"/>
    </xf>
    <xf numFmtId="43" fontId="20" fillId="26" borderId="65" xfId="2" applyNumberFormat="1" applyFont="1" applyFill="1" applyBorder="1" applyAlignment="1">
      <alignment horizontal="right" vertical="center" wrapText="1"/>
    </xf>
    <xf numFmtId="43" fontId="20" fillId="26" borderId="66" xfId="2" applyNumberFormat="1" applyFont="1" applyFill="1" applyBorder="1" applyAlignment="1">
      <alignment horizontal="right" vertical="center" wrapText="1"/>
    </xf>
    <xf numFmtId="14" fontId="41" fillId="26" borderId="65" xfId="0" applyNumberFormat="1" applyFont="1" applyFill="1" applyBorder="1" applyAlignment="1">
      <alignment horizontal="right" vertical="center" wrapText="1"/>
    </xf>
    <xf numFmtId="43" fontId="20" fillId="26" borderId="67" xfId="2" applyNumberFormat="1" applyFont="1" applyFill="1" applyBorder="1" applyAlignment="1">
      <alignment horizontal="right" vertical="center" wrapText="1"/>
    </xf>
    <xf numFmtId="43" fontId="20" fillId="26" borderId="68" xfId="2" applyNumberFormat="1" applyFont="1" applyFill="1" applyBorder="1" applyAlignment="1">
      <alignment horizontal="right" vertical="center" wrapText="1"/>
    </xf>
    <xf numFmtId="43" fontId="20" fillId="26" borderId="69" xfId="2" applyNumberFormat="1" applyFont="1" applyFill="1" applyBorder="1" applyAlignment="1">
      <alignment horizontal="right" vertical="center" wrapText="1"/>
    </xf>
    <xf numFmtId="14" fontId="41" fillId="26" borderId="68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horizontal="left" indent="1"/>
    </xf>
    <xf numFmtId="0" fontId="0" fillId="3" borderId="41" xfId="0" applyFill="1" applyBorder="1"/>
    <xf numFmtId="169" fontId="23" fillId="25" borderId="43" xfId="0" applyNumberFormat="1" applyFont="1" applyFill="1" applyBorder="1" applyAlignment="1">
      <alignment horizontal="right"/>
    </xf>
    <xf numFmtId="169" fontId="23" fillId="25" borderId="43" xfId="0" applyNumberFormat="1" applyFont="1" applyFill="1" applyBorder="1" applyAlignment="1">
      <alignment horizontal="center"/>
    </xf>
    <xf numFmtId="169" fontId="23" fillId="25" borderId="48" xfId="0" applyNumberFormat="1" applyFont="1" applyFill="1" applyBorder="1" applyAlignment="1">
      <alignment horizontal="center"/>
    </xf>
    <xf numFmtId="0" fontId="40" fillId="27" borderId="58" xfId="0" applyFont="1" applyFill="1" applyBorder="1" applyAlignment="1">
      <alignment horizontal="center" vertical="center" wrapText="1"/>
    </xf>
    <xf numFmtId="0" fontId="40" fillId="27" borderId="59" xfId="0" applyFont="1" applyFill="1" applyBorder="1" applyAlignment="1">
      <alignment horizontal="center" vertical="center" wrapText="1"/>
    </xf>
    <xf numFmtId="0" fontId="40" fillId="27" borderId="60" xfId="0" applyFont="1" applyFill="1" applyBorder="1" applyAlignment="1">
      <alignment horizontal="center" vertical="center" wrapText="1"/>
    </xf>
    <xf numFmtId="0" fontId="40" fillId="27" borderId="71" xfId="0" applyFont="1" applyFill="1" applyBorder="1" applyAlignment="1">
      <alignment horizontal="center" vertical="center" wrapText="1"/>
    </xf>
    <xf numFmtId="0" fontId="40" fillId="26" borderId="71" xfId="0" applyFont="1" applyFill="1" applyBorder="1" applyAlignment="1">
      <alignment horizontal="center" vertical="center" wrapText="1"/>
    </xf>
    <xf numFmtId="43" fontId="20" fillId="27" borderId="61" xfId="2" applyNumberFormat="1" applyFont="1" applyFill="1" applyBorder="1" applyAlignment="1">
      <alignment horizontal="right" vertical="center" wrapText="1"/>
    </xf>
    <xf numFmtId="43" fontId="20" fillId="27" borderId="62" xfId="2" applyNumberFormat="1" applyFont="1" applyFill="1" applyBorder="1" applyAlignment="1">
      <alignment horizontal="right" vertical="center" wrapText="1"/>
    </xf>
    <xf numFmtId="43" fontId="14" fillId="27" borderId="63" xfId="2" applyNumberFormat="1" applyFont="1" applyFill="1" applyBorder="1" applyAlignment="1">
      <alignment horizontal="right" vertical="center" wrapText="1"/>
    </xf>
    <xf numFmtId="14" fontId="41" fillId="27" borderId="72" xfId="0" applyNumberFormat="1" applyFont="1" applyFill="1" applyBorder="1" applyAlignment="1">
      <alignment horizontal="right" vertical="center" wrapText="1"/>
    </xf>
    <xf numFmtId="43" fontId="14" fillId="26" borderId="63" xfId="2" applyNumberFormat="1" applyFont="1" applyFill="1" applyBorder="1" applyAlignment="1">
      <alignment horizontal="right" vertical="center" wrapText="1"/>
    </xf>
    <xf numFmtId="14" fontId="41" fillId="26" borderId="72" xfId="0" applyNumberFormat="1" applyFont="1" applyFill="1" applyBorder="1" applyAlignment="1">
      <alignment horizontal="right" vertical="center" wrapText="1"/>
    </xf>
    <xf numFmtId="43" fontId="20" fillId="27" borderId="64" xfId="2" applyNumberFormat="1" applyFont="1" applyFill="1" applyBorder="1" applyAlignment="1">
      <alignment horizontal="right" vertical="center" wrapText="1"/>
    </xf>
    <xf numFmtId="43" fontId="20" fillId="27" borderId="65" xfId="2" applyNumberFormat="1" applyFont="1" applyFill="1" applyBorder="1" applyAlignment="1">
      <alignment horizontal="right" vertical="center" wrapText="1"/>
    </xf>
    <xf numFmtId="43" fontId="14" fillId="27" borderId="66" xfId="2" applyNumberFormat="1" applyFont="1" applyFill="1" applyBorder="1" applyAlignment="1">
      <alignment horizontal="right" vertical="center" wrapText="1"/>
    </xf>
    <xf numFmtId="14" fontId="41" fillId="27" borderId="73" xfId="0" applyNumberFormat="1" applyFont="1" applyFill="1" applyBorder="1" applyAlignment="1">
      <alignment horizontal="right" vertical="center" wrapText="1"/>
    </xf>
    <xf numFmtId="43" fontId="14" fillId="26" borderId="66" xfId="2" applyNumberFormat="1" applyFont="1" applyFill="1" applyBorder="1" applyAlignment="1">
      <alignment horizontal="right" vertical="center" wrapText="1"/>
    </xf>
    <xf numFmtId="14" fontId="41" fillId="26" borderId="73" xfId="0" applyNumberFormat="1" applyFont="1" applyFill="1" applyBorder="1" applyAlignment="1">
      <alignment horizontal="right" vertical="center" wrapText="1"/>
    </xf>
    <xf numFmtId="43" fontId="20" fillId="27" borderId="67" xfId="2" applyNumberFormat="1" applyFont="1" applyFill="1" applyBorder="1" applyAlignment="1">
      <alignment horizontal="right" vertical="center" wrapText="1"/>
    </xf>
    <xf numFmtId="43" fontId="20" fillId="27" borderId="68" xfId="2" applyNumberFormat="1" applyFont="1" applyFill="1" applyBorder="1" applyAlignment="1">
      <alignment horizontal="right" vertical="center" wrapText="1"/>
    </xf>
    <xf numFmtId="43" fontId="14" fillId="27" borderId="69" xfId="2" applyNumberFormat="1" applyFont="1" applyFill="1" applyBorder="1" applyAlignment="1">
      <alignment horizontal="right" vertical="center" wrapText="1"/>
    </xf>
    <xf numFmtId="14" fontId="41" fillId="27" borderId="74" xfId="0" applyNumberFormat="1" applyFont="1" applyFill="1" applyBorder="1" applyAlignment="1">
      <alignment horizontal="right" vertical="center" wrapText="1"/>
    </xf>
    <xf numFmtId="43" fontId="14" fillId="26" borderId="69" xfId="2" applyNumberFormat="1" applyFont="1" applyFill="1" applyBorder="1" applyAlignment="1">
      <alignment horizontal="right" vertical="center" wrapText="1"/>
    </xf>
    <xf numFmtId="14" fontId="41" fillId="26" borderId="74" xfId="0" applyNumberFormat="1" applyFont="1" applyFill="1" applyBorder="1" applyAlignment="1">
      <alignment horizontal="right" vertical="center" wrapText="1"/>
    </xf>
    <xf numFmtId="0" fontId="8" fillId="3" borderId="0" xfId="257" applyFill="1" applyBorder="1" applyAlignment="1" applyProtection="1">
      <alignment horizontal="center" vertical="center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17" fontId="10" fillId="3" borderId="78" xfId="0" applyNumberFormat="1" applyFont="1" applyFill="1" applyBorder="1" applyAlignment="1">
      <alignment horizontal="center"/>
    </xf>
    <xf numFmtId="0" fontId="8" fillId="0" borderId="79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8" fillId="0" borderId="81" xfId="0" applyFont="1" applyBorder="1" applyAlignment="1">
      <alignment horizontal="center" vertical="center"/>
    </xf>
    <xf numFmtId="14" fontId="8" fillId="11" borderId="81" xfId="0" applyNumberFormat="1" applyFont="1" applyFill="1" applyBorder="1" applyProtection="1">
      <protection locked="0"/>
    </xf>
    <xf numFmtId="17" fontId="10" fillId="3" borderId="82" xfId="0" applyNumberFormat="1" applyFont="1" applyFill="1" applyBorder="1" applyAlignment="1">
      <alignment horizontal="center"/>
    </xf>
    <xf numFmtId="0" fontId="8" fillId="0" borderId="83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168" fontId="8" fillId="12" borderId="16" xfId="2" applyFont="1" applyFill="1" applyBorder="1" applyProtection="1"/>
    <xf numFmtId="168" fontId="8" fillId="0" borderId="16" xfId="2" applyFont="1" applyBorder="1" applyProtection="1"/>
    <xf numFmtId="168" fontId="8" fillId="0" borderId="84" xfId="2" applyFont="1" applyBorder="1" applyProtection="1"/>
    <xf numFmtId="17" fontId="10" fillId="3" borderId="72" xfId="0" applyNumberFormat="1" applyFont="1" applyFill="1" applyBorder="1" applyAlignment="1">
      <alignment horizontal="center"/>
    </xf>
    <xf numFmtId="14" fontId="8" fillId="11" borderId="85" xfId="2" applyNumberFormat="1" applyFont="1" applyFill="1" applyBorder="1" applyProtection="1">
      <protection locked="0"/>
    </xf>
    <xf numFmtId="14" fontId="8" fillId="11" borderId="86" xfId="2" applyNumberFormat="1" applyFont="1" applyFill="1" applyBorder="1" applyProtection="1">
      <protection locked="0"/>
    </xf>
    <xf numFmtId="14" fontId="8" fillId="11" borderId="87" xfId="0" applyNumberFormat="1" applyFont="1" applyFill="1" applyBorder="1" applyProtection="1">
      <protection locked="0"/>
    </xf>
    <xf numFmtId="0" fontId="25" fillId="3" borderId="16" xfId="0" applyFont="1" applyFill="1" applyBorder="1"/>
    <xf numFmtId="0" fontId="33" fillId="0" borderId="0" xfId="0" applyFont="1"/>
    <xf numFmtId="0" fontId="33" fillId="0" borderId="0" xfId="0" applyFont="1" applyAlignment="1">
      <alignment vertical="center"/>
    </xf>
    <xf numFmtId="170" fontId="33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3" fillId="0" borderId="0" xfId="0" applyNumberFormat="1" applyFont="1"/>
    <xf numFmtId="14" fontId="33" fillId="0" borderId="0" xfId="0" applyNumberFormat="1" applyFont="1"/>
    <xf numFmtId="2" fontId="0" fillId="0" borderId="0" xfId="0" applyNumberFormat="1"/>
    <xf numFmtId="0" fontId="10" fillId="0" borderId="76" xfId="257" applyFont="1" applyBorder="1" applyAlignment="1" applyProtection="1">
      <alignment horizontal="center" vertical="center" wrapText="1"/>
    </xf>
    <xf numFmtId="168" fontId="10" fillId="0" borderId="76" xfId="2" applyFont="1" applyFill="1" applyBorder="1" applyAlignment="1" applyProtection="1">
      <alignment horizontal="center" vertical="center" wrapText="1"/>
    </xf>
    <xf numFmtId="14" fontId="10" fillId="0" borderId="76" xfId="257" applyNumberFormat="1" applyFont="1" applyBorder="1" applyAlignment="1" applyProtection="1">
      <alignment horizontal="center" vertical="center" wrapText="1"/>
    </xf>
    <xf numFmtId="0" fontId="8" fillId="0" borderId="76" xfId="257" applyBorder="1" applyAlignment="1" applyProtection="1">
      <alignment horizontal="center" vertical="center"/>
    </xf>
    <xf numFmtId="170" fontId="8" fillId="11" borderId="76" xfId="257" applyNumberFormat="1" applyFill="1" applyBorder="1" applyAlignment="1" applyProtection="1">
      <alignment horizontal="center" vertical="center"/>
      <protection locked="0"/>
    </xf>
    <xf numFmtId="0" fontId="8" fillId="11" borderId="76" xfId="257" applyFill="1" applyBorder="1" applyAlignment="1" applyProtection="1">
      <alignment horizontal="center" vertical="center" wrapText="1"/>
      <protection locked="0"/>
    </xf>
    <xf numFmtId="168" fontId="8" fillId="11" borderId="76" xfId="2" applyFont="1" applyFill="1" applyBorder="1" applyAlignment="1" applyProtection="1">
      <alignment horizontal="center" vertical="center"/>
      <protection locked="0"/>
    </xf>
    <xf numFmtId="14" fontId="8" fillId="11" borderId="76" xfId="257" applyNumberFormat="1" applyFill="1" applyBorder="1" applyAlignment="1" applyProtection="1">
      <alignment horizontal="center" vertical="center"/>
      <protection locked="0"/>
    </xf>
    <xf numFmtId="171" fontId="8" fillId="11" borderId="76" xfId="257" applyNumberFormat="1" applyFill="1" applyBorder="1" applyAlignment="1" applyProtection="1">
      <alignment horizontal="center" vertical="center"/>
      <protection locked="0"/>
    </xf>
    <xf numFmtId="1" fontId="8" fillId="11" borderId="76" xfId="257" applyNumberFormat="1" applyFill="1" applyBorder="1" applyAlignment="1" applyProtection="1">
      <alignment horizontal="center" vertical="center" wrapText="1"/>
      <protection locked="0"/>
    </xf>
    <xf numFmtId="0" fontId="8" fillId="28" borderId="76" xfId="257" applyFill="1" applyBorder="1" applyAlignment="1" applyProtection="1">
      <alignment horizontal="center" vertical="center" wrapText="1"/>
      <protection locked="0"/>
    </xf>
    <xf numFmtId="2" fontId="6" fillId="3" borderId="0" xfId="0" applyNumberFormat="1" applyFont="1" applyFill="1"/>
    <xf numFmtId="0" fontId="0" fillId="29" borderId="0" xfId="0" applyFill="1"/>
    <xf numFmtId="0" fontId="3" fillId="29" borderId="2" xfId="0" applyFont="1" applyFill="1" applyBorder="1" applyAlignment="1">
      <alignment horizontal="right" wrapText="1"/>
    </xf>
    <xf numFmtId="0" fontId="3" fillId="29" borderId="2" xfId="0" applyFont="1" applyFill="1" applyBorder="1" applyAlignment="1">
      <alignment horizontal="center" wrapText="1"/>
    </xf>
    <xf numFmtId="173" fontId="8" fillId="11" borderId="1" xfId="2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0" fillId="11" borderId="6" xfId="0" applyFill="1" applyBorder="1" applyProtection="1">
      <protection locked="0"/>
    </xf>
    <xf numFmtId="0" fontId="0" fillId="29" borderId="2" xfId="0" applyFill="1" applyBorder="1"/>
    <xf numFmtId="0" fontId="3" fillId="1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/>
    </xf>
    <xf numFmtId="0" fontId="20" fillId="17" borderId="36" xfId="0" applyFont="1" applyFill="1" applyBorder="1" applyAlignment="1">
      <alignment horizontal="left" vertical="center" wrapText="1"/>
    </xf>
    <xf numFmtId="0" fontId="0" fillId="26" borderId="56" xfId="0" applyFill="1" applyBorder="1" applyAlignment="1">
      <alignment horizontal="center" vertical="center"/>
    </xf>
    <xf numFmtId="0" fontId="0" fillId="26" borderId="57" xfId="0" applyFill="1" applyBorder="1" applyAlignment="1">
      <alignment horizontal="center" vertical="center"/>
    </xf>
    <xf numFmtId="0" fontId="0" fillId="27" borderId="56" xfId="0" applyFill="1" applyBorder="1" applyAlignment="1">
      <alignment horizontal="center" vertical="center" wrapText="1"/>
    </xf>
    <xf numFmtId="0" fontId="0" fillId="27" borderId="57" xfId="0" applyFill="1" applyBorder="1" applyAlignment="1">
      <alignment horizontal="center" vertical="center"/>
    </xf>
    <xf numFmtId="0" fontId="0" fillId="27" borderId="70" xfId="0" applyFill="1" applyBorder="1" applyAlignment="1">
      <alignment horizontal="center" vertical="center"/>
    </xf>
    <xf numFmtId="0" fontId="0" fillId="26" borderId="56" xfId="0" applyFill="1" applyBorder="1" applyAlignment="1">
      <alignment horizontal="center" vertical="center" wrapText="1"/>
    </xf>
    <xf numFmtId="0" fontId="0" fillId="26" borderId="57" xfId="0" applyFill="1" applyBorder="1" applyAlignment="1">
      <alignment horizontal="center" vertical="center" wrapText="1"/>
    </xf>
    <xf numFmtId="0" fontId="0" fillId="26" borderId="70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5" fillId="19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left"/>
    </xf>
    <xf numFmtId="0" fontId="23" fillId="3" borderId="16" xfId="0" applyFont="1" applyFill="1" applyBorder="1" applyAlignment="1">
      <alignment horizontal="left"/>
    </xf>
    <xf numFmtId="0" fontId="24" fillId="3" borderId="41" xfId="0" applyFont="1" applyFill="1" applyBorder="1" applyAlignment="1">
      <alignment horizontal="left" wrapText="1"/>
    </xf>
    <xf numFmtId="0" fontId="23" fillId="0" borderId="16" xfId="0" applyFont="1" applyBorder="1" applyAlignment="1">
      <alignment horizontal="left"/>
    </xf>
    <xf numFmtId="0" fontId="26" fillId="0" borderId="41" xfId="0" applyFont="1" applyBorder="1" applyAlignment="1">
      <alignment horizontal="left" vertical="center" wrapText="1"/>
    </xf>
    <xf numFmtId="0" fontId="0" fillId="20" borderId="1" xfId="0" applyFill="1" applyBorder="1"/>
    <xf numFmtId="0" fontId="0" fillId="0" borderId="0" xfId="0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167" fontId="23" fillId="0" borderId="1" xfId="1" applyFont="1" applyFill="1" applyBorder="1" applyAlignment="1" applyProtection="1">
      <alignment horizontal="center"/>
    </xf>
    <xf numFmtId="0" fontId="26" fillId="19" borderId="1" xfId="0" applyFont="1" applyFill="1" applyBorder="1" applyAlignment="1">
      <alignment horizontal="right"/>
    </xf>
    <xf numFmtId="168" fontId="26" fillId="19" borderId="1" xfId="2" applyFont="1" applyFill="1" applyBorder="1" applyAlignment="1" applyProtection="1">
      <alignment horizontal="center"/>
    </xf>
    <xf numFmtId="168" fontId="25" fillId="0" borderId="1" xfId="2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left"/>
    </xf>
    <xf numFmtId="168" fontId="26" fillId="19" borderId="43" xfId="0" applyNumberFormat="1" applyFont="1" applyFill="1" applyBorder="1" applyAlignment="1">
      <alignment horizontal="center"/>
    </xf>
    <xf numFmtId="0" fontId="26" fillId="19" borderId="48" xfId="0" applyFont="1" applyFill="1" applyBorder="1" applyAlignment="1">
      <alignment horizontal="center"/>
    </xf>
    <xf numFmtId="0" fontId="26" fillId="19" borderId="44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167" fontId="23" fillId="3" borderId="44" xfId="1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center" vertical="center"/>
    </xf>
    <xf numFmtId="169" fontId="23" fillId="21" borderId="1" xfId="0" applyNumberFormat="1" applyFont="1" applyFill="1" applyBorder="1" applyAlignment="1" applyProtection="1">
      <alignment horizontal="center"/>
      <protection locked="0"/>
    </xf>
    <xf numFmtId="0" fontId="25" fillId="3" borderId="41" xfId="0" applyFont="1" applyFill="1" applyBorder="1" applyAlignment="1">
      <alignment horizontal="right" vertical="center"/>
    </xf>
    <xf numFmtId="168" fontId="23" fillId="3" borderId="1" xfId="2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right" vertical="center"/>
    </xf>
    <xf numFmtId="173" fontId="0" fillId="21" borderId="1" xfId="0" applyNumberFormat="1" applyFill="1" applyBorder="1" applyProtection="1">
      <protection locked="0"/>
    </xf>
    <xf numFmtId="0" fontId="0" fillId="21" borderId="1" xfId="0" applyFill="1" applyBorder="1" applyAlignment="1" applyProtection="1">
      <alignment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left"/>
    </xf>
    <xf numFmtId="0" fontId="25" fillId="3" borderId="16" xfId="0" applyFont="1" applyFill="1" applyBorder="1" applyAlignment="1">
      <alignment horizontal="center"/>
    </xf>
    <xf numFmtId="0" fontId="23" fillId="18" borderId="1" xfId="0" applyFont="1" applyFill="1" applyBorder="1" applyAlignment="1">
      <alignment horizontal="center" vertical="center" wrapText="1"/>
    </xf>
    <xf numFmtId="169" fontId="23" fillId="18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justify" vertical="top" wrapText="1"/>
    </xf>
    <xf numFmtId="0" fontId="0" fillId="21" borderId="41" xfId="0" applyFill="1" applyBorder="1" applyProtection="1">
      <protection locked="0"/>
    </xf>
    <xf numFmtId="14" fontId="25" fillId="21" borderId="41" xfId="0" applyNumberFormat="1" applyFont="1" applyFill="1" applyBorder="1" applyAlignment="1" applyProtection="1">
      <alignment horizontal="center"/>
      <protection locked="0"/>
    </xf>
    <xf numFmtId="0" fontId="0" fillId="3" borderId="41" xfId="0" applyFill="1" applyBorder="1"/>
    <xf numFmtId="0" fontId="38" fillId="3" borderId="22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justify" vertical="center" wrapText="1"/>
    </xf>
    <xf numFmtId="0" fontId="0" fillId="21" borderId="1" xfId="0" applyFill="1" applyBorder="1" applyAlignment="1" applyProtection="1">
      <alignment horizontal="justify" vertical="top" wrapText="1"/>
      <protection locked="0"/>
    </xf>
    <xf numFmtId="0" fontId="6" fillId="3" borderId="4" xfId="0" applyFont="1" applyFill="1" applyBorder="1" applyAlignment="1">
      <alignment horizontal="center"/>
    </xf>
    <xf numFmtId="0" fontId="29" fillId="3" borderId="0" xfId="257" applyFont="1" applyFill="1" applyAlignment="1" applyProtection="1">
      <alignment horizontal="right" vertical="center"/>
    </xf>
    <xf numFmtId="0" fontId="24" fillId="3" borderId="0" xfId="257" applyFont="1" applyFill="1" applyAlignment="1" applyProtection="1">
      <alignment horizontal="justify" vertical="center" wrapText="1"/>
    </xf>
    <xf numFmtId="0" fontId="29" fillId="3" borderId="0" xfId="257" applyFont="1" applyFill="1" applyAlignment="1" applyProtection="1">
      <alignment horizontal="center" vertical="center"/>
    </xf>
    <xf numFmtId="0" fontId="10" fillId="3" borderId="0" xfId="257" applyFont="1" applyFill="1" applyAlignment="1" applyProtection="1">
      <alignment horizontal="center" vertical="center"/>
    </xf>
    <xf numFmtId="0" fontId="0" fillId="11" borderId="6" xfId="0" applyFill="1" applyBorder="1" applyAlignment="1" applyProtection="1">
      <alignment horizontal="justify" vertical="top" wrapText="1"/>
      <protection locked="0"/>
    </xf>
    <xf numFmtId="0" fontId="30" fillId="0" borderId="0" xfId="0" applyFont="1" applyAlignment="1">
      <alignment horizontal="justify" vertical="top" wrapText="1"/>
    </xf>
    <xf numFmtId="0" fontId="10" fillId="3" borderId="1" xfId="0" applyFont="1" applyFill="1" applyBorder="1" applyAlignment="1">
      <alignment horizontal="left"/>
    </xf>
    <xf numFmtId="0" fontId="25" fillId="3" borderId="49" xfId="0" applyFont="1" applyFill="1" applyBorder="1" applyAlignment="1">
      <alignment horizontal="left"/>
    </xf>
    <xf numFmtId="0" fontId="32" fillId="0" borderId="0" xfId="0" applyFont="1" applyAlignment="1">
      <alignment horizontal="center"/>
    </xf>
    <xf numFmtId="0" fontId="32" fillId="0" borderId="75" xfId="0" applyFont="1" applyBorder="1" applyAlignment="1">
      <alignment horizontal="center"/>
    </xf>
    <xf numFmtId="0" fontId="0" fillId="3" borderId="41" xfId="0" applyFill="1" applyBorder="1" applyAlignment="1">
      <alignment horizontal="left"/>
    </xf>
    <xf numFmtId="0" fontId="0" fillId="3" borderId="14" xfId="0" applyFill="1" applyBorder="1"/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9" fillId="3" borderId="0" xfId="257" applyFont="1" applyFill="1" applyAlignment="1" applyProtection="1">
      <alignment horizontal="left" vertical="center"/>
    </xf>
    <xf numFmtId="0" fontId="29" fillId="3" borderId="0" xfId="257" applyFont="1" applyFill="1" applyAlignment="1" applyProtection="1">
      <alignment horizontal="justify" vertical="center" wrapText="1"/>
    </xf>
    <xf numFmtId="0" fontId="26" fillId="3" borderId="0" xfId="257" applyFont="1" applyFill="1" applyAlignment="1" applyProtection="1">
      <alignment horizontal="center" vertical="center" wrapText="1"/>
    </xf>
    <xf numFmtId="0" fontId="0" fillId="11" borderId="49" xfId="0" applyFill="1" applyBorder="1" applyAlignment="1" applyProtection="1">
      <alignment horizontal="justify" vertical="top" wrapText="1"/>
      <protection locked="0"/>
    </xf>
    <xf numFmtId="0" fontId="0" fillId="11" borderId="15" xfId="0" applyFill="1" applyBorder="1" applyAlignment="1" applyProtection="1">
      <alignment horizontal="justify" vertical="top" wrapText="1"/>
      <protection locked="0"/>
    </xf>
    <xf numFmtId="0" fontId="0" fillId="11" borderId="50" xfId="0" applyFill="1" applyBorder="1" applyAlignment="1" applyProtection="1">
      <alignment horizontal="justify" vertical="top" wrapText="1"/>
      <protection locked="0"/>
    </xf>
    <xf numFmtId="0" fontId="0" fillId="11" borderId="28" xfId="0" applyFill="1" applyBorder="1" applyAlignment="1" applyProtection="1">
      <alignment horizontal="justify" vertical="top" wrapText="1"/>
      <protection locked="0"/>
    </xf>
    <xf numFmtId="0" fontId="0" fillId="11" borderId="14" xfId="0" applyFill="1" applyBorder="1" applyAlignment="1" applyProtection="1">
      <alignment horizontal="justify" vertical="top" wrapText="1"/>
      <protection locked="0"/>
    </xf>
    <xf numFmtId="0" fontId="0" fillId="11" borderId="29" xfId="0" applyFill="1" applyBorder="1" applyAlignment="1" applyProtection="1">
      <alignment horizontal="justify" vertical="top" wrapText="1"/>
      <protection locked="0"/>
    </xf>
    <xf numFmtId="0" fontId="10" fillId="18" borderId="43" xfId="0" applyFont="1" applyFill="1" applyBorder="1" applyAlignment="1">
      <alignment horizontal="center"/>
    </xf>
    <xf numFmtId="0" fontId="10" fillId="18" borderId="48" xfId="0" applyFont="1" applyFill="1" applyBorder="1" applyAlignment="1">
      <alignment horizontal="center"/>
    </xf>
    <xf numFmtId="0" fontId="10" fillId="18" borderId="44" xfId="0" applyFont="1" applyFill="1" applyBorder="1" applyAlignment="1">
      <alignment horizontal="center"/>
    </xf>
    <xf numFmtId="0" fontId="25" fillId="3" borderId="50" xfId="0" applyFont="1" applyFill="1" applyBorder="1" applyAlignment="1">
      <alignment horizontal="left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11" borderId="43" xfId="0" applyFill="1" applyBorder="1" applyAlignment="1" applyProtection="1">
      <alignment horizontal="justify" vertical="center" wrapText="1"/>
      <protection locked="0"/>
    </xf>
    <xf numFmtId="0" fontId="0" fillId="11" borderId="44" xfId="0" applyFill="1" applyBorder="1" applyAlignment="1" applyProtection="1">
      <alignment horizontal="justify" vertical="center" wrapText="1"/>
      <protection locked="0"/>
    </xf>
    <xf numFmtId="0" fontId="0" fillId="11" borderId="1" xfId="0" applyFill="1" applyBorder="1" applyAlignment="1" applyProtection="1">
      <alignment horizontal="justify" vertical="justify" wrapText="1"/>
      <protection locked="0"/>
    </xf>
    <xf numFmtId="0" fontId="30" fillId="3" borderId="33" xfId="257" applyFont="1" applyFill="1" applyBorder="1" applyAlignment="1" applyProtection="1">
      <alignment horizontal="left" vertical="center" wrapText="1"/>
    </xf>
    <xf numFmtId="0" fontId="10" fillId="0" borderId="1" xfId="257" applyFont="1" applyBorder="1" applyAlignment="1" applyProtection="1">
      <alignment horizontal="center" vertical="center" wrapText="1"/>
    </xf>
    <xf numFmtId="0" fontId="10" fillId="3" borderId="41" xfId="0" applyFont="1" applyFill="1" applyBorder="1" applyAlignment="1">
      <alignment horizontal="left" vertical="center"/>
    </xf>
    <xf numFmtId="0" fontId="26" fillId="3" borderId="4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18" borderId="31" xfId="0" applyFont="1" applyFill="1" applyBorder="1" applyAlignment="1">
      <alignment horizontal="left"/>
    </xf>
    <xf numFmtId="0" fontId="10" fillId="18" borderId="19" xfId="0" applyFont="1" applyFill="1" applyBorder="1" applyAlignment="1">
      <alignment horizontal="left"/>
    </xf>
    <xf numFmtId="0" fontId="10" fillId="18" borderId="1" xfId="0" applyFont="1" applyFill="1" applyBorder="1" applyAlignment="1" applyProtection="1">
      <alignment horizontal="left"/>
      <protection hidden="1"/>
    </xf>
    <xf numFmtId="0" fontId="10" fillId="3" borderId="41" xfId="0" applyFont="1" applyFill="1" applyBorder="1" applyAlignment="1" applyProtection="1">
      <alignment horizontal="left" vertical="center"/>
      <protection hidden="1"/>
    </xf>
    <xf numFmtId="0" fontId="23" fillId="0" borderId="16" xfId="0" applyFont="1" applyBorder="1" applyAlignment="1" applyProtection="1">
      <alignment horizontal="left"/>
      <protection hidden="1"/>
    </xf>
    <xf numFmtId="0" fontId="25" fillId="19" borderId="1" xfId="0" applyFont="1" applyFill="1" applyBorder="1" applyAlignment="1" applyProtection="1">
      <alignment horizontal="center" vertical="center"/>
      <protection hidden="1"/>
    </xf>
    <xf numFmtId="0" fontId="26" fillId="3" borderId="41" xfId="0" applyFont="1" applyFill="1" applyBorder="1" applyAlignment="1" applyProtection="1">
      <alignment horizontal="left" vertical="center" wrapText="1"/>
      <protection hidden="1"/>
    </xf>
    <xf numFmtId="0" fontId="25" fillId="3" borderId="16" xfId="0" applyFont="1" applyFill="1" applyBorder="1" applyAlignment="1" applyProtection="1">
      <alignment horizontal="left"/>
      <protection hidden="1"/>
    </xf>
    <xf numFmtId="0" fontId="25" fillId="3" borderId="49" xfId="0" applyFont="1" applyFill="1" applyBorder="1" applyAlignment="1" applyProtection="1">
      <alignment horizontal="left"/>
      <protection hidden="1"/>
    </xf>
    <xf numFmtId="0" fontId="0" fillId="3" borderId="41" xfId="0" applyFill="1" applyBorder="1" applyAlignment="1" applyProtection="1">
      <alignment horizontal="left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10" fillId="18" borderId="31" xfId="0" applyFont="1" applyFill="1" applyBorder="1" applyAlignment="1" applyProtection="1">
      <alignment horizontal="left"/>
      <protection hidden="1"/>
    </xf>
    <xf numFmtId="0" fontId="10" fillId="18" borderId="19" xfId="0" applyFont="1" applyFill="1" applyBorder="1" applyAlignment="1" applyProtection="1">
      <alignment horizontal="left"/>
      <protection hidden="1"/>
    </xf>
  </cellXfs>
  <cellStyles count="259">
    <cellStyle name="cf1" xfId="3" xr:uid="{00000000-0005-0000-0000-000000000000}"/>
    <cellStyle name="cf10" xfId="4" xr:uid="{00000000-0005-0000-0000-000001000000}"/>
    <cellStyle name="cf100" xfId="5" xr:uid="{00000000-0005-0000-0000-000002000000}"/>
    <cellStyle name="cf101" xfId="6" xr:uid="{00000000-0005-0000-0000-000003000000}"/>
    <cellStyle name="cf102" xfId="7" xr:uid="{00000000-0005-0000-0000-000004000000}"/>
    <cellStyle name="cf103" xfId="8" xr:uid="{00000000-0005-0000-0000-000005000000}"/>
    <cellStyle name="cf104" xfId="9" xr:uid="{00000000-0005-0000-0000-000006000000}"/>
    <cellStyle name="cf105" xfId="10" xr:uid="{00000000-0005-0000-0000-000007000000}"/>
    <cellStyle name="cf106" xfId="11" xr:uid="{00000000-0005-0000-0000-000008000000}"/>
    <cellStyle name="cf107" xfId="12" xr:uid="{00000000-0005-0000-0000-000009000000}"/>
    <cellStyle name="cf108" xfId="13" xr:uid="{00000000-0005-0000-0000-00000A000000}"/>
    <cellStyle name="cf109" xfId="14" xr:uid="{00000000-0005-0000-0000-00000B000000}"/>
    <cellStyle name="cf11" xfId="15" xr:uid="{00000000-0005-0000-0000-00000C000000}"/>
    <cellStyle name="cf110" xfId="16" xr:uid="{00000000-0005-0000-0000-00000D000000}"/>
    <cellStyle name="cf111" xfId="17" xr:uid="{00000000-0005-0000-0000-00000E000000}"/>
    <cellStyle name="cf112" xfId="18" xr:uid="{00000000-0005-0000-0000-00000F000000}"/>
    <cellStyle name="cf113" xfId="19" xr:uid="{00000000-0005-0000-0000-000010000000}"/>
    <cellStyle name="cf114" xfId="20" xr:uid="{00000000-0005-0000-0000-000011000000}"/>
    <cellStyle name="cf115" xfId="21" xr:uid="{00000000-0005-0000-0000-000012000000}"/>
    <cellStyle name="cf116" xfId="22" xr:uid="{00000000-0005-0000-0000-000013000000}"/>
    <cellStyle name="cf117" xfId="23" xr:uid="{00000000-0005-0000-0000-000014000000}"/>
    <cellStyle name="cf118" xfId="24" xr:uid="{00000000-0005-0000-0000-000015000000}"/>
    <cellStyle name="cf119" xfId="25" xr:uid="{00000000-0005-0000-0000-000016000000}"/>
    <cellStyle name="cf12" xfId="26" xr:uid="{00000000-0005-0000-0000-000017000000}"/>
    <cellStyle name="cf120" xfId="27" xr:uid="{00000000-0005-0000-0000-000018000000}"/>
    <cellStyle name="cf121" xfId="28" xr:uid="{00000000-0005-0000-0000-000019000000}"/>
    <cellStyle name="cf122" xfId="29" xr:uid="{00000000-0005-0000-0000-00001A000000}"/>
    <cellStyle name="cf123" xfId="30" xr:uid="{00000000-0005-0000-0000-00001B000000}"/>
    <cellStyle name="cf124" xfId="31" xr:uid="{00000000-0005-0000-0000-00001C000000}"/>
    <cellStyle name="cf125" xfId="32" xr:uid="{00000000-0005-0000-0000-00001D000000}"/>
    <cellStyle name="cf126" xfId="33" xr:uid="{00000000-0005-0000-0000-00001E000000}"/>
    <cellStyle name="cf127" xfId="34" xr:uid="{00000000-0005-0000-0000-00001F000000}"/>
    <cellStyle name="cf128" xfId="35" xr:uid="{00000000-0005-0000-0000-000020000000}"/>
    <cellStyle name="cf129" xfId="36" xr:uid="{00000000-0005-0000-0000-000021000000}"/>
    <cellStyle name="cf13" xfId="37" xr:uid="{00000000-0005-0000-0000-000022000000}"/>
    <cellStyle name="cf130" xfId="38" xr:uid="{00000000-0005-0000-0000-000023000000}"/>
    <cellStyle name="cf131" xfId="39" xr:uid="{00000000-0005-0000-0000-000024000000}"/>
    <cellStyle name="cf132" xfId="40" xr:uid="{00000000-0005-0000-0000-000025000000}"/>
    <cellStyle name="cf133" xfId="41" xr:uid="{00000000-0005-0000-0000-000026000000}"/>
    <cellStyle name="cf134" xfId="42" xr:uid="{00000000-0005-0000-0000-000027000000}"/>
    <cellStyle name="cf135" xfId="43" xr:uid="{00000000-0005-0000-0000-000028000000}"/>
    <cellStyle name="cf136" xfId="44" xr:uid="{00000000-0005-0000-0000-000029000000}"/>
    <cellStyle name="cf137" xfId="45" xr:uid="{00000000-0005-0000-0000-00002A000000}"/>
    <cellStyle name="cf138" xfId="46" xr:uid="{00000000-0005-0000-0000-00002B000000}"/>
    <cellStyle name="cf139" xfId="47" xr:uid="{00000000-0005-0000-0000-00002C000000}"/>
    <cellStyle name="cf14" xfId="48" xr:uid="{00000000-0005-0000-0000-00002D000000}"/>
    <cellStyle name="cf140" xfId="49" xr:uid="{00000000-0005-0000-0000-00002E000000}"/>
    <cellStyle name="cf141" xfId="50" xr:uid="{00000000-0005-0000-0000-00002F000000}"/>
    <cellStyle name="cf142" xfId="51" xr:uid="{00000000-0005-0000-0000-000030000000}"/>
    <cellStyle name="cf143" xfId="52" xr:uid="{00000000-0005-0000-0000-000031000000}"/>
    <cellStyle name="cf144" xfId="53" xr:uid="{00000000-0005-0000-0000-000032000000}"/>
    <cellStyle name="cf145" xfId="54" xr:uid="{00000000-0005-0000-0000-000033000000}"/>
    <cellStyle name="cf146" xfId="55" xr:uid="{00000000-0005-0000-0000-000034000000}"/>
    <cellStyle name="cf147" xfId="56" xr:uid="{00000000-0005-0000-0000-000035000000}"/>
    <cellStyle name="cf148" xfId="57" xr:uid="{00000000-0005-0000-0000-000036000000}"/>
    <cellStyle name="cf149" xfId="58" xr:uid="{00000000-0005-0000-0000-000037000000}"/>
    <cellStyle name="cf15" xfId="59" xr:uid="{00000000-0005-0000-0000-000038000000}"/>
    <cellStyle name="cf150" xfId="60" xr:uid="{00000000-0005-0000-0000-000039000000}"/>
    <cellStyle name="cf151" xfId="61" xr:uid="{00000000-0005-0000-0000-00003A000000}"/>
    <cellStyle name="cf152" xfId="62" xr:uid="{00000000-0005-0000-0000-00003B000000}"/>
    <cellStyle name="cf153" xfId="63" xr:uid="{00000000-0005-0000-0000-00003C000000}"/>
    <cellStyle name="cf154" xfId="64" xr:uid="{00000000-0005-0000-0000-00003D000000}"/>
    <cellStyle name="cf155" xfId="65" xr:uid="{00000000-0005-0000-0000-00003E000000}"/>
    <cellStyle name="cf156" xfId="66" xr:uid="{00000000-0005-0000-0000-00003F000000}"/>
    <cellStyle name="cf157" xfId="67" xr:uid="{00000000-0005-0000-0000-000040000000}"/>
    <cellStyle name="cf158" xfId="68" xr:uid="{00000000-0005-0000-0000-000041000000}"/>
    <cellStyle name="cf159" xfId="69" xr:uid="{00000000-0005-0000-0000-000042000000}"/>
    <cellStyle name="cf16" xfId="70" xr:uid="{00000000-0005-0000-0000-000043000000}"/>
    <cellStyle name="cf160" xfId="71" xr:uid="{00000000-0005-0000-0000-000044000000}"/>
    <cellStyle name="cf161" xfId="72" xr:uid="{00000000-0005-0000-0000-000045000000}"/>
    <cellStyle name="cf162" xfId="73" xr:uid="{00000000-0005-0000-0000-000046000000}"/>
    <cellStyle name="cf163" xfId="74" xr:uid="{00000000-0005-0000-0000-000047000000}"/>
    <cellStyle name="cf164" xfId="75" xr:uid="{00000000-0005-0000-0000-000048000000}"/>
    <cellStyle name="cf165" xfId="76" xr:uid="{00000000-0005-0000-0000-000049000000}"/>
    <cellStyle name="cf166" xfId="77" xr:uid="{00000000-0005-0000-0000-00004A000000}"/>
    <cellStyle name="cf167" xfId="78" xr:uid="{00000000-0005-0000-0000-00004B000000}"/>
    <cellStyle name="cf168" xfId="79" xr:uid="{00000000-0005-0000-0000-00004C000000}"/>
    <cellStyle name="cf169" xfId="80" xr:uid="{00000000-0005-0000-0000-00004D000000}"/>
    <cellStyle name="cf17" xfId="81" xr:uid="{00000000-0005-0000-0000-00004E000000}"/>
    <cellStyle name="cf170" xfId="82" xr:uid="{00000000-0005-0000-0000-00004F000000}"/>
    <cellStyle name="cf171" xfId="83" xr:uid="{00000000-0005-0000-0000-000050000000}"/>
    <cellStyle name="cf172" xfId="84" xr:uid="{00000000-0005-0000-0000-000051000000}"/>
    <cellStyle name="cf173" xfId="85" xr:uid="{00000000-0005-0000-0000-000052000000}"/>
    <cellStyle name="cf174" xfId="86" xr:uid="{00000000-0005-0000-0000-000053000000}"/>
    <cellStyle name="cf175" xfId="87" xr:uid="{00000000-0005-0000-0000-000054000000}"/>
    <cellStyle name="cf176" xfId="88" xr:uid="{00000000-0005-0000-0000-000055000000}"/>
    <cellStyle name="cf177" xfId="89" xr:uid="{00000000-0005-0000-0000-000056000000}"/>
    <cellStyle name="cf178" xfId="90" xr:uid="{00000000-0005-0000-0000-000057000000}"/>
    <cellStyle name="cf179" xfId="91" xr:uid="{00000000-0005-0000-0000-000058000000}"/>
    <cellStyle name="cf18" xfId="92" xr:uid="{00000000-0005-0000-0000-000059000000}"/>
    <cellStyle name="cf180" xfId="93" xr:uid="{00000000-0005-0000-0000-00005A000000}"/>
    <cellStyle name="cf181" xfId="94" xr:uid="{00000000-0005-0000-0000-00005B000000}"/>
    <cellStyle name="cf182" xfId="95" xr:uid="{00000000-0005-0000-0000-00005C000000}"/>
    <cellStyle name="cf183" xfId="96" xr:uid="{00000000-0005-0000-0000-00005D000000}"/>
    <cellStyle name="cf184" xfId="97" xr:uid="{00000000-0005-0000-0000-00005E000000}"/>
    <cellStyle name="cf185" xfId="98" xr:uid="{00000000-0005-0000-0000-00005F000000}"/>
    <cellStyle name="cf186" xfId="99" xr:uid="{00000000-0005-0000-0000-000060000000}"/>
    <cellStyle name="cf187" xfId="100" xr:uid="{00000000-0005-0000-0000-000061000000}"/>
    <cellStyle name="cf188" xfId="101" xr:uid="{00000000-0005-0000-0000-000062000000}"/>
    <cellStyle name="cf189" xfId="102" xr:uid="{00000000-0005-0000-0000-000063000000}"/>
    <cellStyle name="cf19" xfId="103" xr:uid="{00000000-0005-0000-0000-000064000000}"/>
    <cellStyle name="cf190" xfId="104" xr:uid="{00000000-0005-0000-0000-000065000000}"/>
    <cellStyle name="cf191" xfId="105" xr:uid="{00000000-0005-0000-0000-000066000000}"/>
    <cellStyle name="cf192" xfId="106" xr:uid="{00000000-0005-0000-0000-000067000000}"/>
    <cellStyle name="cf193" xfId="107" xr:uid="{00000000-0005-0000-0000-000068000000}"/>
    <cellStyle name="cf194" xfId="108" xr:uid="{00000000-0005-0000-0000-000069000000}"/>
    <cellStyle name="cf195" xfId="109" xr:uid="{00000000-0005-0000-0000-00006A000000}"/>
    <cellStyle name="cf196" xfId="110" xr:uid="{00000000-0005-0000-0000-00006B000000}"/>
    <cellStyle name="cf197" xfId="111" xr:uid="{00000000-0005-0000-0000-00006C000000}"/>
    <cellStyle name="cf198" xfId="112" xr:uid="{00000000-0005-0000-0000-00006D000000}"/>
    <cellStyle name="cf199" xfId="113" xr:uid="{00000000-0005-0000-0000-00006E000000}"/>
    <cellStyle name="cf2" xfId="114" xr:uid="{00000000-0005-0000-0000-00006F000000}"/>
    <cellStyle name="cf20" xfId="115" xr:uid="{00000000-0005-0000-0000-000070000000}"/>
    <cellStyle name="cf200" xfId="116" xr:uid="{00000000-0005-0000-0000-000071000000}"/>
    <cellStyle name="cf201" xfId="117" xr:uid="{00000000-0005-0000-0000-000072000000}"/>
    <cellStyle name="cf202" xfId="118" xr:uid="{00000000-0005-0000-0000-000073000000}"/>
    <cellStyle name="cf203" xfId="119" xr:uid="{00000000-0005-0000-0000-000074000000}"/>
    <cellStyle name="cf204" xfId="120" xr:uid="{00000000-0005-0000-0000-000075000000}"/>
    <cellStyle name="cf205" xfId="121" xr:uid="{00000000-0005-0000-0000-000076000000}"/>
    <cellStyle name="cf206" xfId="122" xr:uid="{00000000-0005-0000-0000-000077000000}"/>
    <cellStyle name="cf207" xfId="123" xr:uid="{00000000-0005-0000-0000-000078000000}"/>
    <cellStyle name="cf208" xfId="124" xr:uid="{00000000-0005-0000-0000-000079000000}"/>
    <cellStyle name="cf209" xfId="125" xr:uid="{00000000-0005-0000-0000-00007A000000}"/>
    <cellStyle name="cf21" xfId="126" xr:uid="{00000000-0005-0000-0000-00007B000000}"/>
    <cellStyle name="cf210" xfId="127" xr:uid="{00000000-0005-0000-0000-00007C000000}"/>
    <cellStyle name="cf211" xfId="128" xr:uid="{00000000-0005-0000-0000-00007D000000}"/>
    <cellStyle name="cf212" xfId="129" xr:uid="{00000000-0005-0000-0000-00007E000000}"/>
    <cellStyle name="cf213" xfId="130" xr:uid="{00000000-0005-0000-0000-00007F000000}"/>
    <cellStyle name="cf214" xfId="131" xr:uid="{00000000-0005-0000-0000-000080000000}"/>
    <cellStyle name="cf215" xfId="132" xr:uid="{00000000-0005-0000-0000-000081000000}"/>
    <cellStyle name="cf216" xfId="133" xr:uid="{00000000-0005-0000-0000-000082000000}"/>
    <cellStyle name="cf217" xfId="134" xr:uid="{00000000-0005-0000-0000-000083000000}"/>
    <cellStyle name="cf218" xfId="135" xr:uid="{00000000-0005-0000-0000-000084000000}"/>
    <cellStyle name="cf219" xfId="136" xr:uid="{00000000-0005-0000-0000-000085000000}"/>
    <cellStyle name="cf22" xfId="137" xr:uid="{00000000-0005-0000-0000-000086000000}"/>
    <cellStyle name="cf220" xfId="138" xr:uid="{00000000-0005-0000-0000-000087000000}"/>
    <cellStyle name="cf221" xfId="139" xr:uid="{00000000-0005-0000-0000-000088000000}"/>
    <cellStyle name="cf222" xfId="140" xr:uid="{00000000-0005-0000-0000-000089000000}"/>
    <cellStyle name="cf223" xfId="141" xr:uid="{00000000-0005-0000-0000-00008A000000}"/>
    <cellStyle name="cf224" xfId="142" xr:uid="{00000000-0005-0000-0000-00008B000000}"/>
    <cellStyle name="cf225" xfId="143" xr:uid="{00000000-0005-0000-0000-00008C000000}"/>
    <cellStyle name="cf226" xfId="144" xr:uid="{00000000-0005-0000-0000-00008D000000}"/>
    <cellStyle name="cf227" xfId="145" xr:uid="{00000000-0005-0000-0000-00008E000000}"/>
    <cellStyle name="cf228" xfId="146" xr:uid="{00000000-0005-0000-0000-00008F000000}"/>
    <cellStyle name="cf229" xfId="147" xr:uid="{00000000-0005-0000-0000-000090000000}"/>
    <cellStyle name="cf23" xfId="148" xr:uid="{00000000-0005-0000-0000-000091000000}"/>
    <cellStyle name="cf230" xfId="149" xr:uid="{00000000-0005-0000-0000-000092000000}"/>
    <cellStyle name="cf231" xfId="150" xr:uid="{00000000-0005-0000-0000-000093000000}"/>
    <cellStyle name="cf232" xfId="151" xr:uid="{00000000-0005-0000-0000-000094000000}"/>
    <cellStyle name="cf233" xfId="152" xr:uid="{00000000-0005-0000-0000-000095000000}"/>
    <cellStyle name="cf234" xfId="153" xr:uid="{00000000-0005-0000-0000-000096000000}"/>
    <cellStyle name="cf235" xfId="154" xr:uid="{00000000-0005-0000-0000-000097000000}"/>
    <cellStyle name="cf236" xfId="155" xr:uid="{00000000-0005-0000-0000-000098000000}"/>
    <cellStyle name="cf237" xfId="156" xr:uid="{00000000-0005-0000-0000-000099000000}"/>
    <cellStyle name="cf238" xfId="157" xr:uid="{00000000-0005-0000-0000-00009A000000}"/>
    <cellStyle name="cf239" xfId="158" xr:uid="{00000000-0005-0000-0000-00009B000000}"/>
    <cellStyle name="cf24" xfId="159" xr:uid="{00000000-0005-0000-0000-00009C000000}"/>
    <cellStyle name="cf240" xfId="160" xr:uid="{00000000-0005-0000-0000-00009D000000}"/>
    <cellStyle name="cf241" xfId="161" xr:uid="{00000000-0005-0000-0000-00009E000000}"/>
    <cellStyle name="cf242" xfId="162" xr:uid="{00000000-0005-0000-0000-00009F000000}"/>
    <cellStyle name="cf243" xfId="163" xr:uid="{00000000-0005-0000-0000-0000A0000000}"/>
    <cellStyle name="cf244" xfId="164" xr:uid="{00000000-0005-0000-0000-0000A1000000}"/>
    <cellStyle name="cf245" xfId="165" xr:uid="{00000000-0005-0000-0000-0000A2000000}"/>
    <cellStyle name="cf246" xfId="166" xr:uid="{00000000-0005-0000-0000-0000A3000000}"/>
    <cellStyle name="cf247" xfId="167" xr:uid="{00000000-0005-0000-0000-0000A4000000}"/>
    <cellStyle name="cf248" xfId="168" xr:uid="{00000000-0005-0000-0000-0000A5000000}"/>
    <cellStyle name="cf249" xfId="169" xr:uid="{00000000-0005-0000-0000-0000A6000000}"/>
    <cellStyle name="cf25" xfId="170" xr:uid="{00000000-0005-0000-0000-0000A7000000}"/>
    <cellStyle name="cf250" xfId="171" xr:uid="{00000000-0005-0000-0000-0000A8000000}"/>
    <cellStyle name="cf251" xfId="172" xr:uid="{00000000-0005-0000-0000-0000A9000000}"/>
    <cellStyle name="cf252" xfId="173" xr:uid="{00000000-0005-0000-0000-0000AA000000}"/>
    <cellStyle name="cf26" xfId="174" xr:uid="{00000000-0005-0000-0000-0000AB000000}"/>
    <cellStyle name="cf27" xfId="175" xr:uid="{00000000-0005-0000-0000-0000AC000000}"/>
    <cellStyle name="cf28" xfId="176" xr:uid="{00000000-0005-0000-0000-0000AD000000}"/>
    <cellStyle name="cf29" xfId="177" xr:uid="{00000000-0005-0000-0000-0000AE000000}"/>
    <cellStyle name="cf3" xfId="178" xr:uid="{00000000-0005-0000-0000-0000AF000000}"/>
    <cellStyle name="cf30" xfId="179" xr:uid="{00000000-0005-0000-0000-0000B0000000}"/>
    <cellStyle name="cf31" xfId="180" xr:uid="{00000000-0005-0000-0000-0000B1000000}"/>
    <cellStyle name="cf32" xfId="181" xr:uid="{00000000-0005-0000-0000-0000B2000000}"/>
    <cellStyle name="cf33" xfId="182" xr:uid="{00000000-0005-0000-0000-0000B3000000}"/>
    <cellStyle name="cf34" xfId="183" xr:uid="{00000000-0005-0000-0000-0000B4000000}"/>
    <cellStyle name="cf35" xfId="184" xr:uid="{00000000-0005-0000-0000-0000B5000000}"/>
    <cellStyle name="cf36" xfId="185" xr:uid="{00000000-0005-0000-0000-0000B6000000}"/>
    <cellStyle name="cf37" xfId="186" xr:uid="{00000000-0005-0000-0000-0000B7000000}"/>
    <cellStyle name="cf38" xfId="187" xr:uid="{00000000-0005-0000-0000-0000B8000000}"/>
    <cellStyle name="cf39" xfId="188" xr:uid="{00000000-0005-0000-0000-0000B9000000}"/>
    <cellStyle name="cf4" xfId="189" xr:uid="{00000000-0005-0000-0000-0000BA000000}"/>
    <cellStyle name="cf40" xfId="190" xr:uid="{00000000-0005-0000-0000-0000BB000000}"/>
    <cellStyle name="cf41" xfId="191" xr:uid="{00000000-0005-0000-0000-0000BC000000}"/>
    <cellStyle name="cf42" xfId="192" xr:uid="{00000000-0005-0000-0000-0000BD000000}"/>
    <cellStyle name="cf43" xfId="193" xr:uid="{00000000-0005-0000-0000-0000BE000000}"/>
    <cellStyle name="cf44" xfId="194" xr:uid="{00000000-0005-0000-0000-0000BF000000}"/>
    <cellStyle name="cf45" xfId="195" xr:uid="{00000000-0005-0000-0000-0000C0000000}"/>
    <cellStyle name="cf46" xfId="196" xr:uid="{00000000-0005-0000-0000-0000C1000000}"/>
    <cellStyle name="cf47" xfId="197" xr:uid="{00000000-0005-0000-0000-0000C2000000}"/>
    <cellStyle name="cf48" xfId="198" xr:uid="{00000000-0005-0000-0000-0000C3000000}"/>
    <cellStyle name="cf49" xfId="199" xr:uid="{00000000-0005-0000-0000-0000C4000000}"/>
    <cellStyle name="cf5" xfId="200" xr:uid="{00000000-0005-0000-0000-0000C5000000}"/>
    <cellStyle name="cf50" xfId="201" xr:uid="{00000000-0005-0000-0000-0000C6000000}"/>
    <cellStyle name="cf51" xfId="202" xr:uid="{00000000-0005-0000-0000-0000C7000000}"/>
    <cellStyle name="cf52" xfId="203" xr:uid="{00000000-0005-0000-0000-0000C8000000}"/>
    <cellStyle name="cf53" xfId="204" xr:uid="{00000000-0005-0000-0000-0000C9000000}"/>
    <cellStyle name="cf54" xfId="205" xr:uid="{00000000-0005-0000-0000-0000CA000000}"/>
    <cellStyle name="cf55" xfId="206" xr:uid="{00000000-0005-0000-0000-0000CB000000}"/>
    <cellStyle name="cf56" xfId="207" xr:uid="{00000000-0005-0000-0000-0000CC000000}"/>
    <cellStyle name="cf57" xfId="208" xr:uid="{00000000-0005-0000-0000-0000CD000000}"/>
    <cellStyle name="cf58" xfId="209" xr:uid="{00000000-0005-0000-0000-0000CE000000}"/>
    <cellStyle name="cf59" xfId="210" xr:uid="{00000000-0005-0000-0000-0000CF000000}"/>
    <cellStyle name="cf6" xfId="211" xr:uid="{00000000-0005-0000-0000-0000D0000000}"/>
    <cellStyle name="cf60" xfId="212" xr:uid="{00000000-0005-0000-0000-0000D1000000}"/>
    <cellStyle name="cf61" xfId="213" xr:uid="{00000000-0005-0000-0000-0000D2000000}"/>
    <cellStyle name="cf62" xfId="214" xr:uid="{00000000-0005-0000-0000-0000D3000000}"/>
    <cellStyle name="cf63" xfId="215" xr:uid="{00000000-0005-0000-0000-0000D4000000}"/>
    <cellStyle name="cf64" xfId="216" xr:uid="{00000000-0005-0000-0000-0000D5000000}"/>
    <cellStyle name="cf65" xfId="217" xr:uid="{00000000-0005-0000-0000-0000D6000000}"/>
    <cellStyle name="cf66" xfId="218" xr:uid="{00000000-0005-0000-0000-0000D7000000}"/>
    <cellStyle name="cf67" xfId="219" xr:uid="{00000000-0005-0000-0000-0000D8000000}"/>
    <cellStyle name="cf68" xfId="220" xr:uid="{00000000-0005-0000-0000-0000D9000000}"/>
    <cellStyle name="cf69" xfId="221" xr:uid="{00000000-0005-0000-0000-0000DA000000}"/>
    <cellStyle name="cf7" xfId="222" xr:uid="{00000000-0005-0000-0000-0000DB000000}"/>
    <cellStyle name="cf70" xfId="223" xr:uid="{00000000-0005-0000-0000-0000DC000000}"/>
    <cellStyle name="cf71" xfId="224" xr:uid="{00000000-0005-0000-0000-0000DD000000}"/>
    <cellStyle name="cf72" xfId="225" xr:uid="{00000000-0005-0000-0000-0000DE000000}"/>
    <cellStyle name="cf73" xfId="226" xr:uid="{00000000-0005-0000-0000-0000DF000000}"/>
    <cellStyle name="cf74" xfId="227" xr:uid="{00000000-0005-0000-0000-0000E0000000}"/>
    <cellStyle name="cf75" xfId="228" xr:uid="{00000000-0005-0000-0000-0000E1000000}"/>
    <cellStyle name="cf76" xfId="229" xr:uid="{00000000-0005-0000-0000-0000E2000000}"/>
    <cellStyle name="cf77" xfId="230" xr:uid="{00000000-0005-0000-0000-0000E3000000}"/>
    <cellStyle name="cf78" xfId="231" xr:uid="{00000000-0005-0000-0000-0000E4000000}"/>
    <cellStyle name="cf79" xfId="232" xr:uid="{00000000-0005-0000-0000-0000E5000000}"/>
    <cellStyle name="cf8" xfId="233" xr:uid="{00000000-0005-0000-0000-0000E6000000}"/>
    <cellStyle name="cf80" xfId="234" xr:uid="{00000000-0005-0000-0000-0000E7000000}"/>
    <cellStyle name="cf81" xfId="235" xr:uid="{00000000-0005-0000-0000-0000E8000000}"/>
    <cellStyle name="cf82" xfId="236" xr:uid="{00000000-0005-0000-0000-0000E9000000}"/>
    <cellStyle name="cf83" xfId="237" xr:uid="{00000000-0005-0000-0000-0000EA000000}"/>
    <cellStyle name="cf84" xfId="238" xr:uid="{00000000-0005-0000-0000-0000EB000000}"/>
    <cellStyle name="cf85" xfId="239" xr:uid="{00000000-0005-0000-0000-0000EC000000}"/>
    <cellStyle name="cf86" xfId="240" xr:uid="{00000000-0005-0000-0000-0000ED000000}"/>
    <cellStyle name="cf87" xfId="241" xr:uid="{00000000-0005-0000-0000-0000EE000000}"/>
    <cellStyle name="cf88" xfId="242" xr:uid="{00000000-0005-0000-0000-0000EF000000}"/>
    <cellStyle name="cf89" xfId="243" xr:uid="{00000000-0005-0000-0000-0000F0000000}"/>
    <cellStyle name="cf9" xfId="244" xr:uid="{00000000-0005-0000-0000-0000F1000000}"/>
    <cellStyle name="cf90" xfId="245" xr:uid="{00000000-0005-0000-0000-0000F2000000}"/>
    <cellStyle name="cf91" xfId="246" xr:uid="{00000000-0005-0000-0000-0000F3000000}"/>
    <cellStyle name="cf92" xfId="247" xr:uid="{00000000-0005-0000-0000-0000F4000000}"/>
    <cellStyle name="cf93" xfId="248" xr:uid="{00000000-0005-0000-0000-0000F5000000}"/>
    <cellStyle name="cf94" xfId="249" xr:uid="{00000000-0005-0000-0000-0000F6000000}"/>
    <cellStyle name="cf95" xfId="250" xr:uid="{00000000-0005-0000-0000-0000F7000000}"/>
    <cellStyle name="cf96" xfId="251" xr:uid="{00000000-0005-0000-0000-0000F8000000}"/>
    <cellStyle name="cf97" xfId="252" xr:uid="{00000000-0005-0000-0000-0000F9000000}"/>
    <cellStyle name="cf98" xfId="253" xr:uid="{00000000-0005-0000-0000-0000FA000000}"/>
    <cellStyle name="cf99" xfId="254" xr:uid="{00000000-0005-0000-0000-0000FB000000}"/>
    <cellStyle name="Moeda" xfId="2" builtinId="4" customBuiltin="1"/>
    <cellStyle name="Moeda 2" xfId="255" xr:uid="{00000000-0005-0000-0000-0000FD000000}"/>
    <cellStyle name="Moeda 3" xfId="256" xr:uid="{00000000-0005-0000-0000-0000FE000000}"/>
    <cellStyle name="Normal" xfId="0" builtinId="0" customBuiltin="1"/>
    <cellStyle name="Normal 2" xfId="257" xr:uid="{00000000-0005-0000-0000-000000010000}"/>
    <cellStyle name="Vírgula" xfId="1" builtinId="3" customBuiltin="1"/>
    <cellStyle name="Vírgula 2" xfId="258" xr:uid="{00000000-0005-0000-0000-000002010000}"/>
  </cellStyles>
  <dxfs count="57">
    <dxf>
      <font>
        <b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CD5B4"/>
          <bgColor rgb="FFFCD5B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8080"/>
          <bgColor rgb="FF0080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8080"/>
          <bgColor rgb="FF0080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CD5B4"/>
          <bgColor rgb="FFFCD5B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border>
        <left/>
        <right/>
        <top/>
        <bottom/>
      </border>
    </dxf>
    <dxf>
      <font>
        <b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8080"/>
          <bgColor rgb="FF0080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8080"/>
          <bgColor rgb="FF0080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CD5B4"/>
          <bgColor rgb="FFFCD5B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border>
        <left/>
        <right/>
        <top/>
        <bottom/>
      </border>
    </dxf>
    <dxf>
      <font>
        <b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8080"/>
          <bgColor rgb="FF0080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8080"/>
          <bgColor rgb="FF0080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0000"/>
      </font>
      <fill>
        <patternFill patternType="solid">
          <fgColor rgb="FFFF0000"/>
          <bgColor rgb="FFFF0000"/>
        </patternFill>
      </fill>
    </dxf>
    <dxf>
      <fill>
        <patternFill>
          <bgColor theme="8" tint="0.79998168889431442"/>
        </patternFill>
      </fill>
    </dxf>
    <dxf>
      <font>
        <color rgb="FFFF2525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C4D79B"/>
          <bgColor rgb="FFC4D79B"/>
        </patternFill>
      </fill>
    </dxf>
    <dxf>
      <font>
        <b/>
      </font>
      <fill>
        <patternFill patternType="solid">
          <fgColor rgb="FFD8E4BC"/>
          <bgColor rgb="FFD8E4BC"/>
        </patternFill>
      </fill>
    </dxf>
    <dxf>
      <font>
        <b/>
      </font>
      <fill>
        <patternFill patternType="solid">
          <fgColor rgb="FFD8E4BC"/>
          <bgColor rgb="FFD8E4BC"/>
        </patternFill>
      </fill>
    </dxf>
    <dxf>
      <font>
        <b/>
      </font>
      <fill>
        <patternFill patternType="solid">
          <fgColor rgb="FFD8E4BC"/>
          <bgColor rgb="FFD8E4BC"/>
        </patternFill>
      </fill>
    </dxf>
    <dxf>
      <font>
        <color rgb="FFFF0000"/>
      </font>
    </dxf>
    <dxf>
      <font>
        <color rgb="FFFF2525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D9D9D9"/>
      </font>
    </dxf>
    <dxf>
      <font>
        <color rgb="FFFFFFFF"/>
      </font>
    </dxf>
    <dxf>
      <fill>
        <patternFill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</dxf>
    <dxf>
      <fill>
        <patternFill patternType="solid">
          <fgColor rgb="FFDDEBF7"/>
          <bgColor rgb="FFDDEBF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68031</xdr:colOff>
      <xdr:row>0</xdr:row>
      <xdr:rowOff>68031</xdr:rowOff>
    </xdr:from>
    <xdr:ext cx="1338151" cy="935998"/>
    <xdr:pic>
      <xdr:nvPicPr>
        <xdr:cNvPr id="2" name="Imagem 8" descr="PRH ANP 2019">
          <a:extLst>
            <a:ext uri="{FF2B5EF4-FFF2-40B4-BE49-F238E27FC236}">
              <a16:creationId xmlns:a16="http://schemas.microsoft.com/office/drawing/2014/main" id="{3AB1C5A6-25D4-419F-9724-94AF8E4F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639" t="5602" r="6250" b="13174"/>
        <a:stretch>
          <a:fillRect/>
        </a:stretch>
      </xdr:blipFill>
      <xdr:spPr>
        <a:xfrm>
          <a:off x="68031" y="68031"/>
          <a:ext cx="1338151" cy="9359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6203" cy="719998"/>
    <xdr:pic>
      <xdr:nvPicPr>
        <xdr:cNvPr id="2" name="Imagem 1" descr="PRH ANP 2019">
          <a:extLst>
            <a:ext uri="{FF2B5EF4-FFF2-40B4-BE49-F238E27FC236}">
              <a16:creationId xmlns:a16="http://schemas.microsoft.com/office/drawing/2014/main" id="{97A7F8E7-6AC7-4001-A8B9-1D04C4923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639" t="5602" r="6250" b="13174"/>
        <a:stretch>
          <a:fillRect/>
        </a:stretch>
      </xdr:blipFill>
      <xdr:spPr>
        <a:xfrm>
          <a:off x="0" y="0"/>
          <a:ext cx="1026203" cy="7199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0</xdr:row>
      <xdr:rowOff>22411</xdr:rowOff>
    </xdr:from>
    <xdr:ext cx="1027794" cy="764447"/>
    <xdr:pic>
      <xdr:nvPicPr>
        <xdr:cNvPr id="2" name="Imagem 1" descr="PRH ANP 2019">
          <a:extLst>
            <a:ext uri="{FF2B5EF4-FFF2-40B4-BE49-F238E27FC236}">
              <a16:creationId xmlns:a16="http://schemas.microsoft.com/office/drawing/2014/main" id="{4880E8FB-B48C-48CA-BBFE-DDF3527E9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639" t="5602" r="6250" b="13174"/>
        <a:stretch>
          <a:fillRect/>
        </a:stretch>
      </xdr:blipFill>
      <xdr:spPr>
        <a:xfrm>
          <a:off x="22411" y="22411"/>
          <a:ext cx="1027794" cy="76444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22411</xdr:colOff>
      <xdr:row>0</xdr:row>
      <xdr:rowOff>22411</xdr:rowOff>
    </xdr:from>
    <xdr:ext cx="1029477" cy="713460"/>
    <xdr:pic>
      <xdr:nvPicPr>
        <xdr:cNvPr id="2" name="Imagem 3" descr="PRH ANP 2019">
          <a:extLst>
            <a:ext uri="{FF2B5EF4-FFF2-40B4-BE49-F238E27FC236}">
              <a16:creationId xmlns:a16="http://schemas.microsoft.com/office/drawing/2014/main" id="{DEFD08CD-4C9E-4459-BAAA-7102968D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639" t="5602" r="6250" b="13174"/>
        <a:stretch>
          <a:fillRect/>
        </a:stretch>
      </xdr:blipFill>
      <xdr:spPr>
        <a:xfrm>
          <a:off x="22411" y="22411"/>
          <a:ext cx="1029477" cy="71346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0</xdr:row>
      <xdr:rowOff>22411</xdr:rowOff>
    </xdr:from>
    <xdr:ext cx="1027794" cy="764447"/>
    <xdr:pic>
      <xdr:nvPicPr>
        <xdr:cNvPr id="2" name="Imagem 1" descr="PRH ANP 2019">
          <a:extLst>
            <a:ext uri="{FF2B5EF4-FFF2-40B4-BE49-F238E27FC236}">
              <a16:creationId xmlns:a16="http://schemas.microsoft.com/office/drawing/2014/main" id="{89D8EF3B-3CAC-4200-B555-68076EDE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639" t="5602" r="6250" b="13174"/>
        <a:stretch>
          <a:fillRect/>
        </a:stretch>
      </xdr:blipFill>
      <xdr:spPr>
        <a:xfrm>
          <a:off x="22411" y="22411"/>
          <a:ext cx="1027794" cy="76444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19046</xdr:rowOff>
    </xdr:from>
    <xdr:ext cx="0" cy="354110"/>
    <xdr:pic>
      <xdr:nvPicPr>
        <xdr:cNvPr id="3" name="Picture 12" descr="G:\Logos &amp; Mapas\PRH-ANP\Logo prh anp.jpg.jpg">
          <a:extLst>
            <a:ext uri="{FF2B5EF4-FFF2-40B4-BE49-F238E27FC236}">
              <a16:creationId xmlns:a16="http://schemas.microsoft.com/office/drawing/2014/main" id="{A7965C46-8206-4E83-AAB6-7A9854F7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19071"/>
          <a:ext cx="0" cy="35411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78446</xdr:colOff>
      <xdr:row>0</xdr:row>
      <xdr:rowOff>56034</xdr:rowOff>
    </xdr:from>
    <xdr:ext cx="1020040" cy="725046"/>
    <xdr:pic>
      <xdr:nvPicPr>
        <xdr:cNvPr id="2" name="Imagem 8" descr="PRH ANP 2019">
          <a:extLst>
            <a:ext uri="{FF2B5EF4-FFF2-40B4-BE49-F238E27FC236}">
              <a16:creationId xmlns:a16="http://schemas.microsoft.com/office/drawing/2014/main" id="{5E880FB4-E1A3-4ADD-95AB-D98293F83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7639" t="5602" r="6250" b="13174"/>
        <a:stretch>
          <a:fillRect/>
        </a:stretch>
      </xdr:blipFill>
      <xdr:spPr>
        <a:xfrm>
          <a:off x="78446" y="56034"/>
          <a:ext cx="1020040" cy="7250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19046</xdr:rowOff>
    </xdr:from>
    <xdr:ext cx="5715" cy="44448"/>
    <xdr:pic>
      <xdr:nvPicPr>
        <xdr:cNvPr id="3" name="Picture 12" descr="G:\Logos &amp; Mapas\PRH-ANP\Logo prh anp.jpg.jpg">
          <a:extLst>
            <a:ext uri="{FF2B5EF4-FFF2-40B4-BE49-F238E27FC236}">
              <a16:creationId xmlns:a16="http://schemas.microsoft.com/office/drawing/2014/main" id="{1DCF9814-AED9-4EC8-A2CF-3C1A1821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19071"/>
          <a:ext cx="5715" cy="4444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78446</xdr:colOff>
      <xdr:row>0</xdr:row>
      <xdr:rowOff>56034</xdr:rowOff>
    </xdr:from>
    <xdr:ext cx="1020040" cy="725046"/>
    <xdr:pic>
      <xdr:nvPicPr>
        <xdr:cNvPr id="2" name="Imagem 8" descr="PRH ANP 2019">
          <a:extLst>
            <a:ext uri="{FF2B5EF4-FFF2-40B4-BE49-F238E27FC236}">
              <a16:creationId xmlns:a16="http://schemas.microsoft.com/office/drawing/2014/main" id="{EAD9BDCA-A925-4DC4-9F5A-3998E081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7639" t="5602" r="6250" b="13174"/>
        <a:stretch>
          <a:fillRect/>
        </a:stretch>
      </xdr:blipFill>
      <xdr:spPr>
        <a:xfrm>
          <a:off x="78446" y="56034"/>
          <a:ext cx="1020040" cy="7250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19046</xdr:rowOff>
    </xdr:from>
    <xdr:ext cx="5715" cy="44448"/>
    <xdr:pic>
      <xdr:nvPicPr>
        <xdr:cNvPr id="3" name="Picture 12" descr="G:\Logos &amp; Mapas\PRH-ANP\Logo prh anp.jpg.jpg">
          <a:extLst>
            <a:ext uri="{FF2B5EF4-FFF2-40B4-BE49-F238E27FC236}">
              <a16:creationId xmlns:a16="http://schemas.microsoft.com/office/drawing/2014/main" id="{462AE176-A7F8-4E37-8645-22B47BA43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19071"/>
          <a:ext cx="5715" cy="4444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78446</xdr:colOff>
      <xdr:row>0</xdr:row>
      <xdr:rowOff>56034</xdr:rowOff>
    </xdr:from>
    <xdr:ext cx="1020040" cy="725046"/>
    <xdr:pic>
      <xdr:nvPicPr>
        <xdr:cNvPr id="2" name="Imagem 6" descr="PRH ANP 2019">
          <a:extLst>
            <a:ext uri="{FF2B5EF4-FFF2-40B4-BE49-F238E27FC236}">
              <a16:creationId xmlns:a16="http://schemas.microsoft.com/office/drawing/2014/main" id="{3EF4958C-2FA5-4401-9C67-C384106C2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7639" t="5602" r="6250" b="13174"/>
        <a:stretch>
          <a:fillRect/>
        </a:stretch>
      </xdr:blipFill>
      <xdr:spPr>
        <a:xfrm>
          <a:off x="78446" y="56034"/>
          <a:ext cx="1020040" cy="7250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fei.edu.br/" TargetMode="External"/><Relationship Id="rId7" Type="http://schemas.openxmlformats.org/officeDocument/2006/relationships/hyperlink" Target="http://www.prh46.qui.ufmg.br/" TargetMode="External"/><Relationship Id="rId2" Type="http://schemas.openxmlformats.org/officeDocument/2006/relationships/hyperlink" Target="http://www.petroleo.ufsc.br/" TargetMode="External"/><Relationship Id="rId1" Type="http://schemas.openxmlformats.org/officeDocument/2006/relationships/hyperlink" Target="http://www.anpprh08.geo.ufba.br/" TargetMode="External"/><Relationship Id="rId6" Type="http://schemas.openxmlformats.org/officeDocument/2006/relationships/hyperlink" Target="http://www.prh31.ufc.br/" TargetMode="External"/><Relationship Id="rId5" Type="http://schemas.openxmlformats.org/officeDocument/2006/relationships/hyperlink" Target="http://www.ccet.ufrn.br/prh22" TargetMode="External"/><Relationship Id="rId4" Type="http://schemas.openxmlformats.org/officeDocument/2006/relationships/hyperlink" Target="http://www.fgel.uerj.br/prh17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C4" sqref="C4"/>
    </sheetView>
  </sheetViews>
  <sheetFormatPr defaultColWidth="0" defaultRowHeight="15" zeroHeight="1"/>
  <cols>
    <col min="1" max="1" width="17" customWidth="1"/>
    <col min="2" max="2" width="35" bestFit="1" customWidth="1"/>
    <col min="3" max="3" width="43.7109375" customWidth="1"/>
    <col min="4" max="4" width="36.85546875" customWidth="1"/>
    <col min="5" max="5" width="21.28515625" customWidth="1"/>
    <col min="6" max="6" width="12.28515625" customWidth="1"/>
    <col min="7" max="7" width="5" customWidth="1"/>
    <col min="8" max="8" width="6.42578125" customWidth="1"/>
    <col min="9" max="9" width="41" customWidth="1"/>
    <col min="10" max="10" width="6.140625" customWidth="1"/>
    <col min="11" max="11" width="4.7109375" customWidth="1"/>
    <col min="12" max="12" width="9.140625" hidden="1" customWidth="1"/>
    <col min="13" max="16384" width="9.140625" hidden="1"/>
  </cols>
  <sheetData>
    <row r="1" spans="1:11" ht="23.25">
      <c r="A1" s="344"/>
      <c r="B1" s="427"/>
      <c r="C1" s="1"/>
      <c r="D1" s="2"/>
      <c r="E1" s="3" t="s">
        <v>0</v>
      </c>
      <c r="F1" s="1"/>
      <c r="G1" s="1"/>
      <c r="H1" s="1"/>
      <c r="I1" s="1"/>
      <c r="J1" s="1"/>
      <c r="K1" s="1"/>
    </row>
    <row r="2" spans="1:11" ht="14.25" customHeight="1" thickBot="1">
      <c r="A2" s="344"/>
      <c r="B2" s="427"/>
      <c r="D2" s="1"/>
      <c r="E2" s="1"/>
      <c r="F2" s="2"/>
      <c r="G2" s="2"/>
      <c r="H2" s="2"/>
      <c r="I2" s="2"/>
      <c r="J2" s="2"/>
      <c r="K2" s="2"/>
    </row>
    <row r="3" spans="1:11" ht="15" customHeight="1">
      <c r="A3" s="344"/>
      <c r="B3" s="428" t="s">
        <v>1</v>
      </c>
      <c r="C3" s="4" t="s">
        <v>2</v>
      </c>
      <c r="D3" s="5" t="s">
        <v>3</v>
      </c>
      <c r="E3" s="6" t="str">
        <f>IFERROR(VLOOKUP($C$4,Info!$A:$P,3,FALSE),"")</f>
        <v>-</v>
      </c>
      <c r="F3" s="2"/>
      <c r="G3" s="2"/>
      <c r="H3" s="2"/>
      <c r="I3" s="2"/>
      <c r="J3" s="2"/>
      <c r="K3" s="2"/>
    </row>
    <row r="4" spans="1:11" ht="15" customHeight="1" thickBot="1">
      <c r="A4" s="344"/>
      <c r="B4" s="429"/>
      <c r="C4" s="7">
        <v>0</v>
      </c>
      <c r="D4" s="1"/>
      <c r="E4" s="8"/>
      <c r="F4" s="8"/>
      <c r="G4" s="1"/>
      <c r="H4" s="1"/>
      <c r="I4" s="9"/>
      <c r="J4" s="1"/>
      <c r="K4" s="1"/>
    </row>
    <row r="5" spans="1:11" ht="15" customHeight="1" thickBot="1">
      <c r="A5" s="427"/>
      <c r="B5" s="427"/>
      <c r="C5" s="1"/>
      <c r="D5" s="433" t="s">
        <v>5</v>
      </c>
      <c r="E5" s="434"/>
      <c r="F5" s="434"/>
      <c r="G5" s="434"/>
      <c r="H5" s="434"/>
      <c r="I5" s="434"/>
      <c r="J5" s="434"/>
      <c r="K5" s="1"/>
    </row>
    <row r="6" spans="1:11" ht="15" customHeight="1" thickBot="1">
      <c r="A6" s="427"/>
      <c r="B6" s="435"/>
      <c r="C6" s="10" t="s">
        <v>6</v>
      </c>
      <c r="D6" s="433"/>
      <c r="E6" s="434"/>
      <c r="F6" s="434"/>
      <c r="G6" s="434"/>
      <c r="H6" s="434"/>
      <c r="I6" s="434"/>
      <c r="J6" s="434"/>
      <c r="K6" s="1"/>
    </row>
    <row r="7" spans="1:11" ht="15" customHeight="1" thickBot="1">
      <c r="A7" s="427"/>
      <c r="B7" s="435"/>
      <c r="C7" s="11" t="s">
        <v>205</v>
      </c>
      <c r="D7" s="433" t="s">
        <v>8</v>
      </c>
      <c r="E7" s="434"/>
      <c r="F7" s="434"/>
      <c r="G7" s="434"/>
      <c r="H7" s="434"/>
      <c r="I7" s="434"/>
      <c r="J7" s="434"/>
      <c r="K7" s="1"/>
    </row>
    <row r="8" spans="1:11" ht="15" customHeight="1" thickBot="1">
      <c r="A8" s="1"/>
      <c r="B8" s="1"/>
      <c r="C8" s="1"/>
      <c r="D8" s="433"/>
      <c r="E8" s="434"/>
      <c r="F8" s="434"/>
      <c r="G8" s="434"/>
      <c r="H8" s="434"/>
      <c r="I8" s="434"/>
      <c r="J8" s="434"/>
      <c r="K8" s="1"/>
    </row>
    <row r="9" spans="1:11" ht="16.5" customHeight="1">
      <c r="A9" s="1"/>
      <c r="B9" s="12" t="s">
        <v>9</v>
      </c>
      <c r="C9" s="361" t="str">
        <f>UPPER(VLOOKUP(C4,Info!A:W,23,FALSE))</f>
        <v>-</v>
      </c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12" t="s">
        <v>2385</v>
      </c>
      <c r="C10" s="361" t="str">
        <f>UPPER(VLOOKUP(C4,Info!A:W,18,FALSE))</f>
        <v>-</v>
      </c>
      <c r="D10" s="1"/>
      <c r="E10" s="1"/>
      <c r="F10" s="2"/>
      <c r="G10" s="1"/>
      <c r="H10" s="1"/>
      <c r="I10" s="1"/>
      <c r="J10" s="1"/>
      <c r="K10" s="1"/>
    </row>
    <row r="11" spans="1:11" ht="15" customHeight="1" thickBot="1">
      <c r="B11" s="13"/>
      <c r="C11" s="1"/>
      <c r="D11" s="1"/>
      <c r="E11" s="1"/>
      <c r="F11" s="2"/>
      <c r="G11" s="1"/>
      <c r="H11" s="1"/>
      <c r="I11" s="1"/>
      <c r="J11" s="1"/>
      <c r="K11" s="1"/>
    </row>
    <row r="12" spans="1:11" ht="30" customHeight="1" thickBot="1">
      <c r="B12" s="14" t="s">
        <v>10</v>
      </c>
      <c r="C12" s="15" t="s">
        <v>11</v>
      </c>
      <c r="D12" s="15" t="s">
        <v>12</v>
      </c>
      <c r="E12" s="15" t="s">
        <v>13</v>
      </c>
      <c r="F12" s="16" t="s">
        <v>14</v>
      </c>
      <c r="G12" s="436" t="s">
        <v>15</v>
      </c>
      <c r="H12" s="436"/>
      <c r="I12" s="17" t="s">
        <v>16</v>
      </c>
      <c r="J12" s="1"/>
      <c r="K12" s="1"/>
    </row>
    <row r="13" spans="1:11" ht="60" customHeight="1" thickBot="1">
      <c r="A13" s="14" t="s">
        <v>17</v>
      </c>
      <c r="B13" s="18" t="str">
        <f>IFERROR(UPPER(VLOOKUP($C$4,Info!$A:$P,4,FALSE)),"")</f>
        <v>-</v>
      </c>
      <c r="C13" s="19" t="str">
        <f>IFERROR(UPPER(VLOOKUP($C$4,Info!$A:$P,10,FALSE)),"")</f>
        <v>-</v>
      </c>
      <c r="D13" s="19" t="str">
        <f>IFERROR(UPPER(VLOOKUP($C$4,Info!$A:$P,9,FALSE)),"")</f>
        <v>-</v>
      </c>
      <c r="E13" s="19" t="str">
        <f>IFERROR(VLOOKUP($C$4,Info!$A:$P,11,FALSE),"")</f>
        <v>-</v>
      </c>
      <c r="F13" s="19" t="str">
        <f>IFERROR(VLOOKUP($C$4,Info!$A:$P,14,FALSE),"")</f>
        <v>-</v>
      </c>
      <c r="G13" s="431" t="str">
        <f>IFERROR(VLOOKUP($C$4,Info!$A:$P,15,FALSE),"")</f>
        <v>-</v>
      </c>
      <c r="H13" s="431"/>
      <c r="I13" s="20" t="str">
        <f>IFERROR(VLOOKUP($C$4,Info!$A:$P,16,FALSE),"")</f>
        <v>-</v>
      </c>
      <c r="J13" s="1"/>
      <c r="K13" s="1"/>
    </row>
    <row r="14" spans="1:11" ht="60" customHeight="1" thickBot="1">
      <c r="A14" s="14" t="s">
        <v>18</v>
      </c>
      <c r="B14" s="21" t="str">
        <f>IFERROR(UPPER(VLOOKUP($C$4,Info!$A:$AE,19,FALSE)),"")</f>
        <v>-</v>
      </c>
      <c r="C14" s="22" t="str">
        <f>IFERROR(UPPER(VLOOKUP($C$4,Info!$A:$AE,24,FALSE)),"")</f>
        <v>-</v>
      </c>
      <c r="D14" s="22" t="str">
        <f>IFERROR(UPPER(VLOOKUP($C$4,Info!$A:$AE,22,FALSE)),"")</f>
        <v>-</v>
      </c>
      <c r="E14" s="22" t="str">
        <f>IFERROR(UPPER(VLOOKUP($C$4,Info!$A:$AE,25,FALSE)),"")</f>
        <v>-</v>
      </c>
      <c r="F14" s="22" t="str">
        <f>IFERROR(UPPER(VLOOKUP($C$4,Info!$A:$AE,28,FALSE)),"")</f>
        <v>-</v>
      </c>
      <c r="G14" s="432" t="str">
        <f>IFERROR(UPPER(VLOOKUP($C$4,Info!$A:$AE,29,FALSE)),"")</f>
        <v>-</v>
      </c>
      <c r="H14" s="432"/>
      <c r="I14" s="23" t="str">
        <f>IFERROR((VLOOKUP($C$4,Info!$A:$AE,30,FALSE)),"")</f>
        <v>-</v>
      </c>
      <c r="J14" s="1"/>
      <c r="K14" s="1"/>
    </row>
    <row r="15" spans="1:11" ht="13.5" customHeight="1" thickBot="1">
      <c r="A15" s="1"/>
      <c r="B15" s="24"/>
      <c r="C15" s="24"/>
      <c r="D15" s="24"/>
      <c r="E15" s="24"/>
      <c r="F15" s="24"/>
      <c r="G15" s="24"/>
      <c r="H15" s="24"/>
      <c r="I15" s="24"/>
      <c r="J15" s="24"/>
      <c r="K15" s="1"/>
    </row>
    <row r="16" spans="1:11" ht="53.25" customHeight="1" thickBot="1">
      <c r="A16" s="1"/>
      <c r="B16" s="432" t="s">
        <v>19</v>
      </c>
      <c r="C16" s="432"/>
      <c r="D16" s="432"/>
      <c r="E16" s="432"/>
      <c r="F16" s="432"/>
      <c r="G16" s="432"/>
      <c r="H16" s="432"/>
      <c r="I16" s="432"/>
      <c r="J16" s="432"/>
      <c r="K16" s="1"/>
    </row>
    <row r="17" spans="1:11" ht="15" customHeight="1" thickBo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2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7.25">
      <c r="A19" s="1"/>
      <c r="B19" s="26" t="s">
        <v>20</v>
      </c>
      <c r="E19" s="27" t="str">
        <f>IF(COUNTA(Encaminhamento!A74,Encaminhamento!A71,Encaminhamento!A66,Encaminhamento!A60,Encaminhamento!D50:K50,Encaminhamento!D51:I51,Encaminhamento!G38,Encaminhamento!J38)=0,"Realizar Preenchimento",IF(SUM(Encaminhamento!$L:$L)&gt;0,"Verificar Preenchimento","Preenchido"))</f>
        <v>Realizar Preenchimento</v>
      </c>
      <c r="F19" s="27"/>
      <c r="G19" s="27"/>
      <c r="H19" s="1"/>
      <c r="I19" s="1"/>
      <c r="J19" s="1"/>
      <c r="K19" s="1"/>
    </row>
    <row r="20" spans="1:11" ht="12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7.25">
      <c r="A22" s="1"/>
      <c r="B22" s="26" t="s">
        <v>21</v>
      </c>
      <c r="D22" s="344"/>
      <c r="E22" s="27" t="str">
        <f>IF(COUNTA(Pagamento_de_Bolsas!$E$64:$P$108)=0,"Realizar Preenchimento",IF(Pagamento_de_Bolsas!R7=1,"Verificar Preenchimento","Preenchido"))</f>
        <v>Realizar Preenchimento</v>
      </c>
      <c r="F22" s="27"/>
      <c r="G22" s="27"/>
      <c r="H22" s="1"/>
      <c r="I22" s="1"/>
      <c r="J22" s="1"/>
      <c r="K22" s="1"/>
    </row>
    <row r="23" spans="1:11" ht="12" customHeight="1">
      <c r="A23" s="1"/>
      <c r="B23" s="1"/>
      <c r="C23" s="28"/>
      <c r="D23" s="28"/>
      <c r="E23" s="28"/>
      <c r="F23" s="28"/>
      <c r="G23" s="28"/>
      <c r="H23" s="28"/>
      <c r="I23" s="28"/>
      <c r="J23" s="28"/>
      <c r="K23" s="28"/>
    </row>
    <row r="24" spans="1:11" ht="12" customHeight="1">
      <c r="A24" s="29"/>
      <c r="B24" s="29"/>
      <c r="C24" s="1"/>
      <c r="D24" s="1"/>
      <c r="E24" s="1"/>
      <c r="F24" s="1"/>
      <c r="G24" s="1"/>
      <c r="H24" s="1"/>
      <c r="I24" s="1"/>
      <c r="J24" s="1"/>
      <c r="K24" s="1"/>
    </row>
    <row r="25" spans="1:11" ht="17.25">
      <c r="A25" s="1"/>
      <c r="B25" s="26" t="s">
        <v>22</v>
      </c>
      <c r="D25" s="27"/>
      <c r="E25" s="27" t="str">
        <f>IF(COUNTA(Utilização_de_Taxa_de_Bancada!$F$12:$Q$66)=0,"Sem Preenchimento",IF(SUM(Utilização_de_Taxa_de_Bancada!$R:$R)&gt;0,"Verificar Preenchimento!","Preenchido"))</f>
        <v>Sem Preenchimento</v>
      </c>
      <c r="F25" s="27"/>
      <c r="G25" s="27"/>
      <c r="H25" s="1"/>
      <c r="I25" s="1"/>
      <c r="J25" s="1"/>
      <c r="K25" s="1"/>
    </row>
    <row r="26" spans="1:11" ht="12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ht="12" customHeight="1">
      <c r="A27" s="29"/>
      <c r="B27" s="29"/>
      <c r="C27" s="1"/>
      <c r="D27" s="1"/>
      <c r="E27" s="1"/>
      <c r="F27" s="1"/>
      <c r="G27" s="1"/>
      <c r="H27" s="1"/>
      <c r="I27" s="1"/>
      <c r="J27" s="1"/>
      <c r="K27" s="1"/>
    </row>
    <row r="28" spans="1:11" ht="17.25">
      <c r="A28" s="1"/>
      <c r="B28" s="26" t="s">
        <v>23</v>
      </c>
      <c r="D28" s="27"/>
      <c r="E28" s="27" t="str">
        <f>IF(COUNTA(Devoluções_à_Conta!$C$12:$N$51)=0,"Sem Preenchimento",IF(Devoluções_à_Conta!$O$11&gt;0,"Verificar Preenchimento","Preenchido"))</f>
        <v>Sem Preenchimento</v>
      </c>
      <c r="F28" s="27"/>
      <c r="G28" s="27"/>
      <c r="H28" s="1"/>
      <c r="I28" s="1"/>
      <c r="J28" s="1"/>
      <c r="K28" s="1"/>
    </row>
    <row r="29" spans="1:11" ht="12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hidden="1">
      <c r="A30" s="1"/>
      <c r="B30" s="1"/>
      <c r="C30" s="1"/>
      <c r="D30" s="1"/>
      <c r="E30" s="1"/>
      <c r="F30" s="1"/>
      <c r="G30" s="29"/>
      <c r="H30" s="29"/>
      <c r="I30" s="29"/>
      <c r="J30" s="1"/>
      <c r="K30" s="1"/>
    </row>
    <row r="31" spans="1:11" s="1" customFormat="1">
      <c r="I31" s="30" t="s">
        <v>2907</v>
      </c>
    </row>
    <row r="32" spans="1:11" s="1" customFormat="1"/>
  </sheetData>
  <sheetProtection algorithmName="SHA-512" hashValue="0lXEtfs8lnJxxANgRnsxF+ncnQBsJuL4YfimqN3MJu7p7OSg3R4KS+UBaQvyitdSCz8ssWCag/mO6wtu6zDcmA==" saltValue="UaCl9X3rPhFxGEKdHuYl+g==" spinCount="100000" sheet="1" objects="1" scenarios="1" selectLockedCells="1"/>
  <mergeCells count="9">
    <mergeCell ref="G13:H13"/>
    <mergeCell ref="G14:H14"/>
    <mergeCell ref="B16:J16"/>
    <mergeCell ref="D5:D6"/>
    <mergeCell ref="E5:J6"/>
    <mergeCell ref="B6:B7"/>
    <mergeCell ref="D7:D8"/>
    <mergeCell ref="E7:J8"/>
    <mergeCell ref="G12:H12"/>
  </mergeCells>
  <conditionalFormatting sqref="E22">
    <cfRule type="cellIs" dxfId="56" priority="4" stopIfTrue="1" operator="equal">
      <formula>"Realizar Preenchimento"</formula>
    </cfRule>
  </conditionalFormatting>
  <conditionalFormatting sqref="E28">
    <cfRule type="expression" dxfId="55" priority="6" stopIfTrue="1">
      <formula>NOT(ISERROR(SEARCH("Verificar",E28)))</formula>
    </cfRule>
  </conditionalFormatting>
  <conditionalFormatting sqref="E22">
    <cfRule type="expression" dxfId="54" priority="5" stopIfTrue="1">
      <formula>NOT(ISERROR(SEARCH("Verificar",E22)))</formula>
    </cfRule>
  </conditionalFormatting>
  <conditionalFormatting sqref="E25">
    <cfRule type="expression" dxfId="53" priority="7" stopIfTrue="1">
      <formula>NOT(ISERROR(SEARCH("Verificar",E25)))</formula>
    </cfRule>
  </conditionalFormatting>
  <conditionalFormatting sqref="F19">
    <cfRule type="expression" dxfId="52" priority="3" stopIfTrue="1">
      <formula>NOT(ISERROR(SEARCH("Verificar",F19)))</formula>
    </cfRule>
  </conditionalFormatting>
  <conditionalFormatting sqref="E19">
    <cfRule type="cellIs" dxfId="51" priority="1" stopIfTrue="1" operator="equal">
      <formula>"Realizar Preenchimento"</formula>
    </cfRule>
  </conditionalFormatting>
  <conditionalFormatting sqref="E19">
    <cfRule type="expression" dxfId="50" priority="2" stopIfTrue="1">
      <formula>NOT(ISERROR(SEARCH("Verificar",E19)))</formula>
    </cfRule>
  </conditionalFormatting>
  <pageMargins left="0.511811023622047" right="0.511811023622047" top="0.78740157480315021" bottom="0.78740157480315021" header="0.31496062992126012" footer="0.31496062992126012"/>
  <pageSetup paperSize="9" scale="59"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Info!$A$2:$A$57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Info!$AI$2:$AI$12</xm:f>
          </x14:formula1>
          <xm:sqref>C7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EU166"/>
  <sheetViews>
    <sheetView showGridLines="0" workbookViewId="0">
      <selection activeCell="F1" sqref="F1"/>
    </sheetView>
  </sheetViews>
  <sheetFormatPr defaultRowHeight="0" customHeight="1" zeroHeight="1"/>
  <cols>
    <col min="1" max="1" width="2.7109375" customWidth="1"/>
    <col min="2" max="2" width="4.5703125" customWidth="1"/>
    <col min="3" max="3" width="8.7109375" customWidth="1"/>
    <col min="4" max="4" width="23" customWidth="1"/>
    <col min="5" max="5" width="21.28515625" bestFit="1" customWidth="1"/>
    <col min="6" max="6" width="40.85546875" customWidth="1"/>
    <col min="7" max="7" width="28.42578125" customWidth="1"/>
    <col min="8" max="8" width="15.85546875" customWidth="1"/>
    <col min="9" max="9" width="5.5703125" hidden="1" customWidth="1"/>
    <col min="10" max="10" width="8.140625" customWidth="1"/>
    <col min="11" max="11" width="8" customWidth="1"/>
    <col min="12" max="12" width="2.28515625" style="1" customWidth="1"/>
    <col min="13" max="13" width="33" hidden="1" customWidth="1"/>
    <col min="14" max="14" width="14.42578125" hidden="1" customWidth="1"/>
    <col min="15" max="95" width="0.28515625" hidden="1" customWidth="1"/>
    <col min="96" max="16375" width="9.140625" hidden="1" customWidth="1"/>
    <col min="16376" max="16384" width="0.28515625" hidden="1" customWidth="1"/>
  </cols>
  <sheetData>
    <row r="1" spans="1:13" ht="15.75" thickBot="1">
      <c r="A1" s="212"/>
      <c r="B1" s="29"/>
      <c r="C1" s="29"/>
      <c r="D1" s="29"/>
      <c r="E1" s="29"/>
      <c r="F1" s="29"/>
      <c r="G1" s="29"/>
      <c r="H1" s="29"/>
      <c r="I1" s="29"/>
      <c r="J1" s="29"/>
      <c r="K1" s="198"/>
    </row>
    <row r="2" spans="1:13" ht="15.75" thickBot="1">
      <c r="A2" s="52"/>
      <c r="B2" s="1"/>
      <c r="C2" s="1"/>
      <c r="D2" s="217"/>
      <c r="E2" s="213"/>
      <c r="F2" s="214" t="s">
        <v>1106</v>
      </c>
      <c r="G2" s="213"/>
      <c r="H2" s="213"/>
      <c r="I2" s="213"/>
      <c r="J2" s="216" t="s">
        <v>2</v>
      </c>
      <c r="K2" s="249"/>
    </row>
    <row r="3" spans="1:13" ht="15.75" thickBot="1">
      <c r="A3" s="52"/>
      <c r="B3" s="1"/>
      <c r="C3" s="1"/>
      <c r="D3" s="217"/>
      <c r="E3" s="213"/>
      <c r="F3" s="214" t="s">
        <v>1107</v>
      </c>
      <c r="G3" s="213"/>
      <c r="H3" s="213"/>
      <c r="I3" s="213"/>
      <c r="J3" s="11">
        <f>Dados!$C$4</f>
        <v>0</v>
      </c>
      <c r="K3" s="250"/>
    </row>
    <row r="4" spans="1:13" ht="15">
      <c r="A4" s="52"/>
      <c r="B4" s="1"/>
      <c r="C4" s="1"/>
      <c r="D4" s="1"/>
      <c r="E4" s="217"/>
      <c r="F4" s="214" t="s">
        <v>1108</v>
      </c>
      <c r="G4" s="1"/>
      <c r="H4" s="1"/>
      <c r="I4" s="1"/>
      <c r="J4" s="1"/>
      <c r="K4" s="53"/>
    </row>
    <row r="5" spans="1:13" ht="15">
      <c r="A5" s="52"/>
      <c r="B5" s="1"/>
      <c r="C5" s="1"/>
      <c r="D5" s="1"/>
      <c r="E5" s="217"/>
      <c r="F5" s="217"/>
      <c r="G5" s="218"/>
      <c r="H5" s="1"/>
      <c r="I5" s="1"/>
      <c r="J5" s="1"/>
      <c r="K5" s="53"/>
    </row>
    <row r="6" spans="1:13" ht="15">
      <c r="A6" s="52"/>
      <c r="B6" s="1"/>
      <c r="C6" s="1"/>
      <c r="D6" s="1"/>
      <c r="F6" s="13" t="s">
        <v>2399</v>
      </c>
      <c r="G6" s="6"/>
      <c r="H6" s="6"/>
      <c r="I6" s="6"/>
      <c r="J6" s="1"/>
      <c r="K6" s="53"/>
    </row>
    <row r="7" spans="1:13" ht="15">
      <c r="A7" s="52"/>
      <c r="B7" s="1"/>
      <c r="C7" s="1"/>
      <c r="D7" s="1"/>
      <c r="E7" s="1"/>
      <c r="F7" s="1"/>
      <c r="G7" s="1"/>
      <c r="H7" s="1"/>
      <c r="I7" s="1"/>
      <c r="J7" s="1"/>
      <c r="K7" s="53"/>
    </row>
    <row r="8" spans="1:13" ht="15">
      <c r="A8" s="219" t="s">
        <v>1112</v>
      </c>
      <c r="B8" s="220"/>
      <c r="C8" s="220"/>
      <c r="D8" s="220"/>
      <c r="E8" s="220"/>
      <c r="F8" s="220"/>
      <c r="G8" s="220"/>
      <c r="H8" s="220"/>
      <c r="I8" s="220"/>
      <c r="J8" s="220"/>
      <c r="K8" s="221"/>
    </row>
    <row r="9" spans="1:13" ht="18.75" customHeight="1">
      <c r="A9" s="530" t="str">
        <f>IFERROR(VLOOKUP(Dados!$C$4,Info!$A:$P,4,FALSE),"")</f>
        <v>-</v>
      </c>
      <c r="B9" s="530"/>
      <c r="C9" s="530"/>
      <c r="D9" s="530"/>
      <c r="E9" s="530"/>
      <c r="F9" s="530"/>
      <c r="G9" s="530"/>
      <c r="H9" s="530"/>
      <c r="I9" s="530"/>
      <c r="J9" s="530"/>
      <c r="K9" s="530"/>
    </row>
    <row r="10" spans="1:13" ht="15">
      <c r="A10" s="453" t="s">
        <v>26</v>
      </c>
      <c r="B10" s="453"/>
      <c r="C10" s="453"/>
      <c r="D10" s="453"/>
      <c r="E10" s="453"/>
      <c r="F10" s="453"/>
      <c r="G10" s="453"/>
      <c r="H10" s="453"/>
      <c r="I10" s="453"/>
      <c r="J10" s="449" t="s">
        <v>1113</v>
      </c>
      <c r="K10" s="449"/>
    </row>
    <row r="11" spans="1:13" ht="15">
      <c r="A11" s="531" t="str">
        <f>IFERROR(VLOOKUP(Dados!$C$4,Info!$A:$P,3,FALSE),"")</f>
        <v>-</v>
      </c>
      <c r="B11" s="531"/>
      <c r="C11" s="531"/>
      <c r="D11" s="531"/>
      <c r="E11" s="531"/>
      <c r="F11" s="531"/>
      <c r="G11" s="531"/>
      <c r="H11" s="531"/>
      <c r="I11" s="531"/>
      <c r="J11" s="449" t="str">
        <f>IF(Encaminhamento!J13="","",Encaminhamento!J13)</f>
        <v>2° SEMESTRE/2022</v>
      </c>
      <c r="K11" s="449"/>
    </row>
    <row r="12" spans="1:13" ht="15" customHeight="1">
      <c r="A12" s="531"/>
      <c r="B12" s="531"/>
      <c r="C12" s="531"/>
      <c r="D12" s="531"/>
      <c r="E12" s="531"/>
      <c r="F12" s="531"/>
      <c r="G12" s="531"/>
      <c r="H12" s="531"/>
      <c r="I12" s="531"/>
      <c r="J12" s="222">
        <f>IF(Encaminhamento!J14="","",Encaminhamento!J14)</f>
        <v>44743</v>
      </c>
      <c r="K12" s="222">
        <f>IF(Encaminhamento!K14="","",Encaminhamento!K14)</f>
        <v>44926</v>
      </c>
    </row>
    <row r="13" spans="1:13" s="223" customFormat="1" ht="15">
      <c r="A13" s="450" t="s">
        <v>2396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217"/>
    </row>
    <row r="14" spans="1:13" ht="15" customHeight="1">
      <c r="A14" s="532" t="s">
        <v>2400</v>
      </c>
      <c r="B14" s="532"/>
      <c r="C14" s="532"/>
      <c r="D14" s="532"/>
      <c r="E14" s="532"/>
      <c r="F14" s="532"/>
      <c r="G14" s="532"/>
      <c r="H14" s="532"/>
      <c r="I14" s="532"/>
      <c r="J14" s="532"/>
      <c r="K14" s="532"/>
    </row>
    <row r="15" spans="1:13" ht="15">
      <c r="A15" s="532"/>
      <c r="B15" s="532"/>
      <c r="C15" s="532"/>
      <c r="D15" s="532"/>
      <c r="E15" s="532"/>
      <c r="F15" s="532"/>
      <c r="G15" s="532"/>
      <c r="H15" s="532"/>
      <c r="I15" s="532"/>
      <c r="J15" s="532"/>
      <c r="K15" s="532"/>
      <c r="M15" t="s">
        <v>49</v>
      </c>
    </row>
    <row r="16" spans="1:13" ht="15">
      <c r="A16" s="532"/>
      <c r="B16" s="532"/>
      <c r="C16" s="532"/>
      <c r="D16" s="532"/>
      <c r="E16" s="532"/>
      <c r="F16" s="532"/>
      <c r="G16" s="532"/>
      <c r="H16" s="532"/>
      <c r="I16" s="532"/>
      <c r="J16" s="532"/>
      <c r="K16" s="532"/>
      <c r="M16" t="s">
        <v>77</v>
      </c>
    </row>
    <row r="17" spans="1:13" ht="15" customHeight="1">
      <c r="A17" s="532"/>
      <c r="B17" s="532"/>
      <c r="C17" s="532"/>
      <c r="D17" s="532"/>
      <c r="E17" s="532"/>
      <c r="F17" s="532"/>
      <c r="G17" s="532"/>
      <c r="H17" s="532"/>
      <c r="I17" s="532"/>
      <c r="J17" s="532"/>
      <c r="K17" s="532"/>
      <c r="M17" t="s">
        <v>108</v>
      </c>
    </row>
    <row r="18" spans="1:13" ht="15" customHeight="1">
      <c r="A18" s="532"/>
      <c r="B18" s="532"/>
      <c r="C18" s="532"/>
      <c r="D18" s="532"/>
      <c r="E18" s="532"/>
      <c r="F18" s="532"/>
      <c r="G18" s="532"/>
      <c r="H18" s="532"/>
      <c r="I18" s="532"/>
      <c r="J18" s="532"/>
      <c r="K18" s="532"/>
    </row>
    <row r="19" spans="1:13" ht="15" customHeight="1">
      <c r="A19" s="532"/>
      <c r="B19" s="532"/>
      <c r="C19" s="532"/>
      <c r="D19" s="532"/>
      <c r="E19" s="532"/>
      <c r="F19" s="532"/>
      <c r="G19" s="532"/>
      <c r="H19" s="532"/>
      <c r="I19" s="532"/>
      <c r="J19" s="532"/>
      <c r="K19" s="532"/>
    </row>
    <row r="20" spans="1:13" ht="15" customHeight="1">
      <c r="A20" s="532"/>
      <c r="B20" s="532"/>
      <c r="C20" s="532"/>
      <c r="D20" s="532"/>
      <c r="E20" s="532"/>
      <c r="F20" s="532"/>
      <c r="G20" s="532"/>
      <c r="H20" s="532"/>
      <c r="I20" s="532"/>
      <c r="J20" s="532"/>
      <c r="K20" s="532"/>
    </row>
    <row r="21" spans="1:13" ht="15" customHeight="1">
      <c r="A21" s="532"/>
      <c r="B21" s="532"/>
      <c r="C21" s="532"/>
      <c r="D21" s="532"/>
      <c r="E21" s="532"/>
      <c r="F21" s="532"/>
      <c r="G21" s="532"/>
      <c r="H21" s="532"/>
      <c r="I21" s="532"/>
      <c r="J21" s="532"/>
      <c r="K21" s="532"/>
    </row>
    <row r="22" spans="1:13" ht="15" customHeight="1">
      <c r="A22" s="532"/>
      <c r="B22" s="532"/>
      <c r="C22" s="532"/>
      <c r="D22" s="532"/>
      <c r="E22" s="532"/>
      <c r="F22" s="532"/>
      <c r="G22" s="532"/>
      <c r="H22" s="532"/>
      <c r="I22" s="532"/>
      <c r="J22" s="532"/>
      <c r="K22" s="532"/>
    </row>
    <row r="23" spans="1:13" ht="15" customHeight="1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</row>
    <row r="24" spans="1:13" ht="15" customHeight="1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</row>
    <row r="25" spans="1:13" ht="15" customHeight="1">
      <c r="A25" s="532"/>
      <c r="B25" s="532"/>
      <c r="C25" s="532"/>
      <c r="D25" s="532"/>
      <c r="E25" s="532"/>
      <c r="F25" s="532"/>
      <c r="G25" s="532"/>
      <c r="H25" s="532"/>
      <c r="I25" s="532"/>
      <c r="J25" s="532"/>
      <c r="K25" s="532"/>
    </row>
    <row r="26" spans="1:13" ht="15" customHeight="1">
      <c r="A26" s="532"/>
      <c r="B26" s="532"/>
      <c r="C26" s="532"/>
      <c r="D26" s="532"/>
      <c r="E26" s="532"/>
      <c r="F26" s="532"/>
      <c r="G26" s="532"/>
      <c r="H26" s="532"/>
      <c r="I26" s="532"/>
      <c r="J26" s="532"/>
      <c r="K26" s="532"/>
    </row>
    <row r="27" spans="1:13" ht="15" customHeight="1">
      <c r="A27" s="532"/>
      <c r="B27" s="532"/>
      <c r="C27" s="532"/>
      <c r="D27" s="532"/>
      <c r="E27" s="532"/>
      <c r="F27" s="532"/>
      <c r="G27" s="532"/>
      <c r="H27" s="532"/>
      <c r="I27" s="532"/>
      <c r="J27" s="532"/>
      <c r="K27" s="532"/>
    </row>
    <row r="28" spans="1:13" ht="15" customHeight="1" thickBot="1">
      <c r="A28" s="533" t="s">
        <v>2398</v>
      </c>
      <c r="B28" s="533"/>
      <c r="C28" s="533"/>
      <c r="D28" s="533"/>
      <c r="E28" s="533"/>
      <c r="F28" s="533"/>
      <c r="G28" s="533"/>
      <c r="H28" s="533"/>
      <c r="I28" s="533"/>
      <c r="J28" s="533"/>
      <c r="K28" s="533"/>
    </row>
    <row r="29" spans="1:13" ht="15">
      <c r="A29" s="224"/>
      <c r="B29" s="225"/>
      <c r="C29" s="225"/>
      <c r="D29" s="225"/>
      <c r="E29" s="225"/>
      <c r="F29" s="225"/>
      <c r="G29" s="225"/>
      <c r="H29" s="226"/>
      <c r="I29" s="226"/>
      <c r="J29" s="225"/>
      <c r="K29" s="228"/>
    </row>
    <row r="30" spans="1:13" ht="22.5">
      <c r="A30" s="229"/>
      <c r="B30" s="1"/>
      <c r="C30" s="1"/>
      <c r="D30" s="230" t="str">
        <f>IF(COUNTBLANK($D$31:$D$75)=45,"","Mês Referência")</f>
        <v/>
      </c>
      <c r="E30" s="230" t="str">
        <f>IF(COUNTBLANK($D$31:$D$75)=45,"","Alocação do Dispêndio")</f>
        <v/>
      </c>
      <c r="F30" s="230" t="str">
        <f>IF(COUNTBLANK($D$31:$D$75)=45,"Não Houve Utilização de Taxa de Bancada em Passagens, Diárias e Inscrições no Período","Número do Documento Fiscal")</f>
        <v>Não Houve Utilização de Taxa de Bancada em Passagens, Diárias e Inscrições no Período</v>
      </c>
      <c r="G30" s="230" t="str">
        <f>IF(COUNTBLANK($D$31:$D$75)=45,"","Valor documento Fiscal (R$)")</f>
        <v/>
      </c>
      <c r="H30" s="230" t="str">
        <f>IF(COUNTBLANK($D$31:$D$75)=45,"","Data de emissão do Documento Fiscal")</f>
        <v/>
      </c>
      <c r="I30" s="242"/>
      <c r="J30" s="1"/>
      <c r="K30" s="232"/>
    </row>
    <row r="31" spans="1:13" ht="15">
      <c r="A31" s="229"/>
      <c r="B31" s="1"/>
      <c r="C31" s="1"/>
      <c r="D31" s="233" t="str">
        <f>IFERROR(VLOOKUP(CONCATENATE("PID-",$M31),Utilização_de_Taxa_de_Bancada!C$11:J$66,4,FALSE),"")</f>
        <v/>
      </c>
      <c r="E31" s="233" t="str">
        <f>IFERROR(VLOOKUP(CONCATENATE("PID-",$M31),Utilização_de_Taxa_de_Bancada!C$11:J$66,5,FALSE),"")</f>
        <v/>
      </c>
      <c r="F31" s="234" t="str">
        <f>IFERROR(VLOOKUP(CONCATENATE("PID-",$M31),Utilização_de_Taxa_de_Bancada!C$11:J$66,6,FALSE),"")</f>
        <v/>
      </c>
      <c r="G31" s="235" t="str">
        <f>IFERROR(VLOOKUP(CONCATENATE("PID-",$M31),Utilização_de_Taxa_de_Bancada!C$11:J$66,7,FALSE),"")</f>
        <v/>
      </c>
      <c r="H31" s="236" t="str">
        <f>IFERROR(VLOOKUP(CONCATENATE("PID-",$M31),Utilização_de_Taxa_de_Bancada!C$11:J$66,8,FALSE),"")</f>
        <v/>
      </c>
      <c r="I31" s="242"/>
      <c r="J31" s="1"/>
      <c r="K31" s="232"/>
      <c r="M31">
        <v>1</v>
      </c>
    </row>
    <row r="32" spans="1:13" ht="15">
      <c r="A32" s="229"/>
      <c r="B32" s="1"/>
      <c r="C32" s="1"/>
      <c r="D32" s="233" t="str">
        <f>IFERROR(VLOOKUP(CONCATENATE("PID-",$M32),Utilização_de_Taxa_de_Bancada!C$11:J$66,4,FALSE),"")</f>
        <v/>
      </c>
      <c r="E32" s="233" t="str">
        <f>IFERROR(VLOOKUP(CONCATENATE("PID-",$M32),Utilização_de_Taxa_de_Bancada!C$11:J$66,5,FALSE),"")</f>
        <v/>
      </c>
      <c r="F32" s="234" t="str">
        <f>IFERROR(VLOOKUP(CONCATENATE("PID-",$M32),Utilização_de_Taxa_de_Bancada!C$11:J$66,6,FALSE),"")</f>
        <v/>
      </c>
      <c r="G32" s="235" t="str">
        <f>IFERROR(VLOOKUP(CONCATENATE("PID-",$M32),Utilização_de_Taxa_de_Bancada!C$11:J$66,7,FALSE),"")</f>
        <v/>
      </c>
      <c r="H32" s="236" t="str">
        <f>IFERROR(VLOOKUP(CONCATENATE("PID-",$M32),Utilização_de_Taxa_de_Bancada!C$11:J$66,8,FALSE),"")</f>
        <v/>
      </c>
      <c r="I32" s="242"/>
      <c r="J32" s="1"/>
      <c r="K32" s="232"/>
      <c r="M32">
        <v>2</v>
      </c>
    </row>
    <row r="33" spans="1:13" ht="15">
      <c r="A33" s="229"/>
      <c r="B33" s="1"/>
      <c r="C33" s="1"/>
      <c r="D33" s="233" t="str">
        <f>IFERROR(VLOOKUP(CONCATENATE("PID-",$M33),Utilização_de_Taxa_de_Bancada!C$11:J$66,4,FALSE),"")</f>
        <v/>
      </c>
      <c r="E33" s="233" t="str">
        <f>IFERROR(VLOOKUP(CONCATENATE("PID-",$M33),Utilização_de_Taxa_de_Bancada!C$11:J$66,5,FALSE),"")</f>
        <v/>
      </c>
      <c r="F33" s="234" t="str">
        <f>IFERROR(VLOOKUP(CONCATENATE("PID-",$M33),Utilização_de_Taxa_de_Bancada!C$11:J$66,6,FALSE),"")</f>
        <v/>
      </c>
      <c r="G33" s="235" t="str">
        <f>IFERROR(VLOOKUP(CONCATENATE("PID-",$M33),Utilização_de_Taxa_de_Bancada!C$11:J$66,7,FALSE),"")</f>
        <v/>
      </c>
      <c r="H33" s="236" t="str">
        <f>IFERROR(VLOOKUP(CONCATENATE("PID-",$M33),Utilização_de_Taxa_de_Bancada!C$11:J$66,8,FALSE),"")</f>
        <v/>
      </c>
      <c r="I33" s="242"/>
      <c r="J33" s="1"/>
      <c r="K33" s="232"/>
      <c r="M33">
        <v>3</v>
      </c>
    </row>
    <row r="34" spans="1:13" ht="15">
      <c r="A34" s="229"/>
      <c r="B34" s="1"/>
      <c r="C34" s="1"/>
      <c r="D34" s="233" t="str">
        <f>IFERROR(VLOOKUP(CONCATENATE("PID-",$M34),Utilização_de_Taxa_de_Bancada!C$11:J$66,4,FALSE),"")</f>
        <v/>
      </c>
      <c r="E34" s="233" t="str">
        <f>IFERROR(VLOOKUP(CONCATENATE("PID-",$M34),Utilização_de_Taxa_de_Bancada!C$11:J$66,5,FALSE),"")</f>
        <v/>
      </c>
      <c r="F34" s="234" t="str">
        <f>IFERROR(VLOOKUP(CONCATENATE("PID-",$M34),Utilização_de_Taxa_de_Bancada!C$11:J$66,6,FALSE),"")</f>
        <v/>
      </c>
      <c r="G34" s="235" t="str">
        <f>IFERROR(VLOOKUP(CONCATENATE("PID-",$M34),Utilização_de_Taxa_de_Bancada!C$11:J$66,7,FALSE),"")</f>
        <v/>
      </c>
      <c r="H34" s="236" t="str">
        <f>IFERROR(VLOOKUP(CONCATENATE("PID-",$M34),Utilização_de_Taxa_de_Bancada!C$11:J$66,8,FALSE),"")</f>
        <v/>
      </c>
      <c r="I34" s="242"/>
      <c r="J34" s="1"/>
      <c r="K34" s="232"/>
      <c r="M34">
        <v>4</v>
      </c>
    </row>
    <row r="35" spans="1:13" ht="15">
      <c r="A35" s="229"/>
      <c r="B35" s="1"/>
      <c r="C35" s="1"/>
      <c r="D35" s="233" t="str">
        <f>IFERROR(VLOOKUP(CONCATENATE("PID-",$M35),Utilização_de_Taxa_de_Bancada!C$11:J$66,4,FALSE),"")</f>
        <v/>
      </c>
      <c r="E35" s="233" t="str">
        <f>IFERROR(VLOOKUP(CONCATENATE("PID-",$M35),Utilização_de_Taxa_de_Bancada!C$11:J$66,5,FALSE),"")</f>
        <v/>
      </c>
      <c r="F35" s="234" t="str">
        <f>IFERROR(VLOOKUP(CONCATENATE("PID-",$M35),Utilização_de_Taxa_de_Bancada!C$11:J$66,6,FALSE),"")</f>
        <v/>
      </c>
      <c r="G35" s="235" t="str">
        <f>IFERROR(VLOOKUP(CONCATENATE("PID-",$M35),Utilização_de_Taxa_de_Bancada!C$11:J$66,7,FALSE),"")</f>
        <v/>
      </c>
      <c r="H35" s="236" t="str">
        <f>IFERROR(VLOOKUP(CONCATENATE("PID-",$M35),Utilização_de_Taxa_de_Bancada!C$11:J$66,8,FALSE),"")</f>
        <v/>
      </c>
      <c r="I35" s="242"/>
      <c r="J35" s="1"/>
      <c r="K35" s="232"/>
      <c r="M35">
        <v>5</v>
      </c>
    </row>
    <row r="36" spans="1:13" ht="15">
      <c r="A36" s="229"/>
      <c r="B36" s="244"/>
      <c r="C36" s="244"/>
      <c r="D36" s="233" t="str">
        <f>IFERROR(VLOOKUP(CONCATENATE("PID-",$M36),Utilização_de_Taxa_de_Bancada!C$11:J$66,4,FALSE),"")</f>
        <v/>
      </c>
      <c r="E36" s="233" t="str">
        <f>IFERROR(VLOOKUP(CONCATENATE("PID-",$M36),Utilização_de_Taxa_de_Bancada!C$11:J$66,5,FALSE),"")</f>
        <v/>
      </c>
      <c r="F36" s="234" t="str">
        <f>IFERROR(VLOOKUP(CONCATENATE("PID-",$M36),Utilização_de_Taxa_de_Bancada!C$11:J$66,6,FALSE),"")</f>
        <v/>
      </c>
      <c r="G36" s="235" t="str">
        <f>IFERROR(VLOOKUP(CONCATENATE("PID-",$M36),Utilização_de_Taxa_de_Bancada!C$11:J$66,7,FALSE),"")</f>
        <v/>
      </c>
      <c r="H36" s="236" t="str">
        <f>IFERROR(VLOOKUP(CONCATENATE("PID-",$M36),Utilização_de_Taxa_de_Bancada!C$11:J$66,8,FALSE),"")</f>
        <v/>
      </c>
      <c r="I36" s="242"/>
      <c r="J36" s="1"/>
      <c r="K36" s="232"/>
      <c r="M36">
        <v>6</v>
      </c>
    </row>
    <row r="37" spans="1:13" ht="15">
      <c r="A37" s="229"/>
      <c r="B37" s="244"/>
      <c r="C37" s="244"/>
      <c r="D37" s="233" t="str">
        <f>IFERROR(VLOOKUP(CONCATENATE("PID-",$M37),Utilização_de_Taxa_de_Bancada!C$11:J$66,4,FALSE),"")</f>
        <v/>
      </c>
      <c r="E37" s="233" t="str">
        <f>IFERROR(VLOOKUP(CONCATENATE("PID-",$M37),Utilização_de_Taxa_de_Bancada!C$11:J$66,5,FALSE),"")</f>
        <v/>
      </c>
      <c r="F37" s="234" t="str">
        <f>IFERROR(VLOOKUP(CONCATENATE("PID-",$M37),Utilização_de_Taxa_de_Bancada!C$11:J$66,6,FALSE),"")</f>
        <v/>
      </c>
      <c r="G37" s="235" t="str">
        <f>IFERROR(VLOOKUP(CONCATENATE("PID-",$M37),Utilização_de_Taxa_de_Bancada!C$11:J$66,7,FALSE),"")</f>
        <v/>
      </c>
      <c r="H37" s="236" t="str">
        <f>IFERROR(VLOOKUP(CONCATENATE("PID-",$M37),Utilização_de_Taxa_de_Bancada!C$11:J$66,8,FALSE),"")</f>
        <v/>
      </c>
      <c r="I37" s="242"/>
      <c r="J37" s="1"/>
      <c r="K37" s="232"/>
      <c r="M37">
        <v>7</v>
      </c>
    </row>
    <row r="38" spans="1:13" ht="15">
      <c r="A38" s="229"/>
      <c r="B38" s="244"/>
      <c r="C38" s="244"/>
      <c r="D38" s="233" t="str">
        <f>IFERROR(VLOOKUP(CONCATENATE("PID-",$M38),Utilização_de_Taxa_de_Bancada!C$11:J$66,4,FALSE),"")</f>
        <v/>
      </c>
      <c r="E38" s="233" t="str">
        <f>IFERROR(VLOOKUP(CONCATENATE("PID-",$M38),Utilização_de_Taxa_de_Bancada!C$11:J$66,5,FALSE),"")</f>
        <v/>
      </c>
      <c r="F38" s="234" t="str">
        <f>IFERROR(VLOOKUP(CONCATENATE("PID-",$M38),Utilização_de_Taxa_de_Bancada!C$11:J$66,6,FALSE),"")</f>
        <v/>
      </c>
      <c r="G38" s="235" t="str">
        <f>IFERROR(VLOOKUP(CONCATENATE("PID-",$M38),Utilização_de_Taxa_de_Bancada!C$11:J$66,7,FALSE),"")</f>
        <v/>
      </c>
      <c r="H38" s="236" t="str">
        <f>IFERROR(VLOOKUP(CONCATENATE("PID-",$M38),Utilização_de_Taxa_de_Bancada!C$11:J$66,8,FALSE),"")</f>
        <v/>
      </c>
      <c r="I38" s="242"/>
      <c r="J38" s="1"/>
      <c r="K38" s="232"/>
      <c r="M38">
        <v>8</v>
      </c>
    </row>
    <row r="39" spans="1:13" ht="15">
      <c r="A39" s="229"/>
      <c r="B39" s="244"/>
      <c r="C39" s="244"/>
      <c r="D39" s="233" t="str">
        <f>IFERROR(VLOOKUP(CONCATENATE("PID-",$M39),Utilização_de_Taxa_de_Bancada!C$11:J$66,4,FALSE),"")</f>
        <v/>
      </c>
      <c r="E39" s="233" t="str">
        <f>IFERROR(VLOOKUP(CONCATENATE("PID-",$M39),Utilização_de_Taxa_de_Bancada!C$11:J$66,5,FALSE),"")</f>
        <v/>
      </c>
      <c r="F39" s="234" t="str">
        <f>IFERROR(VLOOKUP(CONCATENATE("PID-",$M39),Utilização_de_Taxa_de_Bancada!C$11:J$66,6,FALSE),"")</f>
        <v/>
      </c>
      <c r="G39" s="235" t="str">
        <f>IFERROR(VLOOKUP(CONCATENATE("PID-",$M39),Utilização_de_Taxa_de_Bancada!C$11:J$66,7,FALSE),"")</f>
        <v/>
      </c>
      <c r="H39" s="236" t="str">
        <f>IFERROR(VLOOKUP(CONCATENATE("PID-",$M39),Utilização_de_Taxa_de_Bancada!C$11:J$66,8,FALSE),"")</f>
        <v/>
      </c>
      <c r="I39" s="242"/>
      <c r="J39" s="1"/>
      <c r="K39" s="232"/>
      <c r="M39">
        <v>9</v>
      </c>
    </row>
    <row r="40" spans="1:13" ht="15">
      <c r="A40" s="229"/>
      <c r="B40" s="244"/>
      <c r="C40" s="244"/>
      <c r="D40" s="233" t="str">
        <f>IFERROR(VLOOKUP(CONCATENATE("PID-",$M40),Utilização_de_Taxa_de_Bancada!C$11:J$66,4,FALSE),"")</f>
        <v/>
      </c>
      <c r="E40" s="233" t="str">
        <f>IFERROR(VLOOKUP(CONCATENATE("PID-",$M40),Utilização_de_Taxa_de_Bancada!C$11:J$66,5,FALSE),"")</f>
        <v/>
      </c>
      <c r="F40" s="234" t="str">
        <f>IFERROR(VLOOKUP(CONCATENATE("PID-",$M40),Utilização_de_Taxa_de_Bancada!C$11:J$66,6,FALSE),"")</f>
        <v/>
      </c>
      <c r="G40" s="235" t="str">
        <f>IFERROR(VLOOKUP(CONCATENATE("PID-",$M40),Utilização_de_Taxa_de_Bancada!C$11:J$66,7,FALSE),"")</f>
        <v/>
      </c>
      <c r="H40" s="236" t="str">
        <f>IFERROR(VLOOKUP(CONCATENATE("PID-",$M40),Utilização_de_Taxa_de_Bancada!C$11:J$66,8,FALSE),"")</f>
        <v/>
      </c>
      <c r="I40" s="242"/>
      <c r="J40" s="1"/>
      <c r="K40" s="232"/>
      <c r="M40">
        <v>10</v>
      </c>
    </row>
    <row r="41" spans="1:13" ht="15">
      <c r="A41" s="229"/>
      <c r="B41" s="244"/>
      <c r="C41" s="244"/>
      <c r="D41" s="233" t="str">
        <f>IFERROR(VLOOKUP(CONCATENATE("PID-",$M41),Utilização_de_Taxa_de_Bancada!C$11:J$66,4,FALSE),"")</f>
        <v/>
      </c>
      <c r="E41" s="233" t="str">
        <f>IFERROR(VLOOKUP(CONCATENATE("PID-",$M41),Utilização_de_Taxa_de_Bancada!C$11:J$66,5,FALSE),"")</f>
        <v/>
      </c>
      <c r="F41" s="234" t="str">
        <f>IFERROR(VLOOKUP(CONCATENATE("PID-",$M41),Utilização_de_Taxa_de_Bancada!C$11:J$66,6,FALSE),"")</f>
        <v/>
      </c>
      <c r="G41" s="235" t="str">
        <f>IFERROR(VLOOKUP(CONCATENATE("PID-",$M41),Utilização_de_Taxa_de_Bancada!C$11:J$66,7,FALSE),"")</f>
        <v/>
      </c>
      <c r="H41" s="236" t="str">
        <f>IFERROR(VLOOKUP(CONCATENATE("PID-",$M41),Utilização_de_Taxa_de_Bancada!C$11:J$66,8,FALSE),"")</f>
        <v/>
      </c>
      <c r="I41" s="242"/>
      <c r="J41" s="1"/>
      <c r="K41" s="232"/>
      <c r="M41">
        <v>11</v>
      </c>
    </row>
    <row r="42" spans="1:13" ht="15">
      <c r="A42" s="229"/>
      <c r="B42" s="244"/>
      <c r="C42" s="244"/>
      <c r="D42" s="233" t="str">
        <f>IFERROR(VLOOKUP(CONCATENATE("PID-",$M42),Utilização_de_Taxa_de_Bancada!C$11:J$66,4,FALSE),"")</f>
        <v/>
      </c>
      <c r="E42" s="233" t="str">
        <f>IFERROR(VLOOKUP(CONCATENATE("PID-",$M42),Utilização_de_Taxa_de_Bancada!C$11:J$66,5,FALSE),"")</f>
        <v/>
      </c>
      <c r="F42" s="234" t="str">
        <f>IFERROR(VLOOKUP(CONCATENATE("PID-",$M42),Utilização_de_Taxa_de_Bancada!C$11:J$66,6,FALSE),"")</f>
        <v/>
      </c>
      <c r="G42" s="235" t="str">
        <f>IFERROR(VLOOKUP(CONCATENATE("PID-",$M42),Utilização_de_Taxa_de_Bancada!C$11:J$66,7,FALSE),"")</f>
        <v/>
      </c>
      <c r="H42" s="236" t="str">
        <f>IFERROR(VLOOKUP(CONCATENATE("PID-",$M42),Utilização_de_Taxa_de_Bancada!C$11:J$66,8,FALSE),"")</f>
        <v/>
      </c>
      <c r="I42" s="242"/>
      <c r="J42" s="1"/>
      <c r="K42" s="232"/>
      <c r="M42">
        <v>12</v>
      </c>
    </row>
    <row r="43" spans="1:13" ht="15">
      <c r="A43" s="229"/>
      <c r="B43" s="244"/>
      <c r="C43" s="244"/>
      <c r="D43" s="233" t="str">
        <f>IFERROR(VLOOKUP(CONCATENATE("PID-",$M43),Utilização_de_Taxa_de_Bancada!C$11:J$66,4,FALSE),"")</f>
        <v/>
      </c>
      <c r="E43" s="233" t="str">
        <f>IFERROR(VLOOKUP(CONCATENATE("PID-",$M43),Utilização_de_Taxa_de_Bancada!C$11:J$66,5,FALSE),"")</f>
        <v/>
      </c>
      <c r="F43" s="234" t="str">
        <f>IFERROR(VLOOKUP(CONCATENATE("PID-",$M43),Utilização_de_Taxa_de_Bancada!C$11:J$66,6,FALSE),"")</f>
        <v/>
      </c>
      <c r="G43" s="235" t="str">
        <f>IFERROR(VLOOKUP(CONCATENATE("PID-",$M43),Utilização_de_Taxa_de_Bancada!C$11:J$66,7,FALSE),"")</f>
        <v/>
      </c>
      <c r="H43" s="236" t="str">
        <f>IFERROR(VLOOKUP(CONCATENATE("PID-",$M43),Utilização_de_Taxa_de_Bancada!C$11:J$66,8,FALSE),"")</f>
        <v/>
      </c>
      <c r="I43" s="251"/>
      <c r="J43" s="1"/>
      <c r="K43" s="232"/>
      <c r="M43">
        <v>13</v>
      </c>
    </row>
    <row r="44" spans="1:13" ht="15">
      <c r="A44" s="229"/>
      <c r="B44" s="244"/>
      <c r="C44" s="244"/>
      <c r="D44" s="233" t="str">
        <f>IFERROR(VLOOKUP(CONCATENATE("PID-",$M44),Utilização_de_Taxa_de_Bancada!C$11:J$66,4,FALSE),"")</f>
        <v/>
      </c>
      <c r="E44" s="233" t="str">
        <f>IFERROR(VLOOKUP(CONCATENATE("PID-",$M44),Utilização_de_Taxa_de_Bancada!C$11:J$66,5,FALSE),"")</f>
        <v/>
      </c>
      <c r="F44" s="234" t="str">
        <f>IFERROR(VLOOKUP(CONCATENATE("PID-",$M44),Utilização_de_Taxa_de_Bancada!C$11:J$66,6,FALSE),"")</f>
        <v/>
      </c>
      <c r="G44" s="235" t="str">
        <f>IFERROR(VLOOKUP(CONCATENATE("PID-",$M44),Utilização_de_Taxa_de_Bancada!C$11:J$66,7,FALSE),"")</f>
        <v/>
      </c>
      <c r="H44" s="236" t="str">
        <f>IFERROR(VLOOKUP(CONCATENATE("PID-",$M44),Utilização_de_Taxa_de_Bancada!C$11:J$66,8,FALSE),"")</f>
        <v/>
      </c>
      <c r="I44" s="251"/>
      <c r="J44" s="1"/>
      <c r="K44" s="232"/>
      <c r="M44">
        <v>14</v>
      </c>
    </row>
    <row r="45" spans="1:13" ht="15">
      <c r="A45" s="229"/>
      <c r="B45" s="244"/>
      <c r="C45" s="244"/>
      <c r="D45" s="233" t="str">
        <f>IFERROR(VLOOKUP(CONCATENATE("PID-",$M45),Utilização_de_Taxa_de_Bancada!C$11:J$66,4,FALSE),"")</f>
        <v/>
      </c>
      <c r="E45" s="233" t="str">
        <f>IFERROR(VLOOKUP(CONCATENATE("PID-",$M45),Utilização_de_Taxa_de_Bancada!C$11:J$66,5,FALSE),"")</f>
        <v/>
      </c>
      <c r="F45" s="234" t="str">
        <f>IFERROR(VLOOKUP(CONCATENATE("PID-",$M45),Utilização_de_Taxa_de_Bancada!C$11:J$66,6,FALSE),"")</f>
        <v/>
      </c>
      <c r="G45" s="235" t="str">
        <f>IFERROR(VLOOKUP(CONCATENATE("PID-",$M45),Utilização_de_Taxa_de_Bancada!C$11:J$66,7,FALSE),"")</f>
        <v/>
      </c>
      <c r="H45" s="236" t="str">
        <f>IFERROR(VLOOKUP(CONCATENATE("PID-",$M45),Utilização_de_Taxa_de_Bancada!C$11:J$66,8,FALSE),"")</f>
        <v/>
      </c>
      <c r="I45" s="251"/>
      <c r="J45" s="1"/>
      <c r="K45" s="232"/>
      <c r="M45">
        <v>15</v>
      </c>
    </row>
    <row r="46" spans="1:13" ht="15">
      <c r="A46" s="229"/>
      <c r="B46" s="244"/>
      <c r="C46" s="244"/>
      <c r="D46" s="233" t="str">
        <f>IFERROR(VLOOKUP(CONCATENATE("PID-",$M46),Utilização_de_Taxa_de_Bancada!C$11:J$66,4,FALSE),"")</f>
        <v/>
      </c>
      <c r="E46" s="233" t="str">
        <f>IFERROR(VLOOKUP(CONCATENATE("PID-",$M46),Utilização_de_Taxa_de_Bancada!C$11:J$66,5,FALSE),"")</f>
        <v/>
      </c>
      <c r="F46" s="234" t="str">
        <f>IFERROR(VLOOKUP(CONCATENATE("PID-",$M46),Utilização_de_Taxa_de_Bancada!C$11:J$66,6,FALSE),"")</f>
        <v/>
      </c>
      <c r="G46" s="235" t="str">
        <f>IFERROR(VLOOKUP(CONCATENATE("PID-",$M46),Utilização_de_Taxa_de_Bancada!C$11:J$66,7,FALSE),"")</f>
        <v/>
      </c>
      <c r="H46" s="236" t="str">
        <f>IFERROR(VLOOKUP(CONCATENATE("PID-",$M46),Utilização_de_Taxa_de_Bancada!C$11:J$66,8,FALSE),"")</f>
        <v/>
      </c>
      <c r="I46" s="251"/>
      <c r="J46" s="1"/>
      <c r="K46" s="232"/>
      <c r="M46">
        <v>16</v>
      </c>
    </row>
    <row r="47" spans="1:13" ht="15">
      <c r="A47" s="229"/>
      <c r="B47" s="244"/>
      <c r="C47" s="244"/>
      <c r="D47" s="233" t="str">
        <f>IFERROR(VLOOKUP(CONCATENATE("PID-",$M47),Utilização_de_Taxa_de_Bancada!C$11:J$66,4,FALSE),"")</f>
        <v/>
      </c>
      <c r="E47" s="233" t="str">
        <f>IFERROR(VLOOKUP(CONCATENATE("PID-",$M47),Utilização_de_Taxa_de_Bancada!C$11:J$66,5,FALSE),"")</f>
        <v/>
      </c>
      <c r="F47" s="234" t="str">
        <f>IFERROR(VLOOKUP(CONCATENATE("PID-",$M47),Utilização_de_Taxa_de_Bancada!C$11:J$66,6,FALSE),"")</f>
        <v/>
      </c>
      <c r="G47" s="235" t="str">
        <f>IFERROR(VLOOKUP(CONCATENATE("PID-",$M47),Utilização_de_Taxa_de_Bancada!C$11:J$66,7,FALSE),"")</f>
        <v/>
      </c>
      <c r="H47" s="236" t="str">
        <f>IFERROR(VLOOKUP(CONCATENATE("PID-",$M47),Utilização_de_Taxa_de_Bancada!C$11:J$66,8,FALSE),"")</f>
        <v/>
      </c>
      <c r="I47" s="251"/>
      <c r="J47" s="1"/>
      <c r="K47" s="232"/>
      <c r="M47">
        <v>17</v>
      </c>
    </row>
    <row r="48" spans="1:13" ht="15">
      <c r="A48" s="229"/>
      <c r="B48" s="244"/>
      <c r="C48" s="244"/>
      <c r="D48" s="233" t="str">
        <f>IFERROR(VLOOKUP(CONCATENATE("PID-",$M48),Utilização_de_Taxa_de_Bancada!C$11:J$66,4,FALSE),"")</f>
        <v/>
      </c>
      <c r="E48" s="233" t="str">
        <f>IFERROR(VLOOKUP(CONCATENATE("PID-",$M48),Utilização_de_Taxa_de_Bancada!C$11:J$66,5,FALSE),"")</f>
        <v/>
      </c>
      <c r="F48" s="234" t="str">
        <f>IFERROR(VLOOKUP(CONCATENATE("PID-",$M48),Utilização_de_Taxa_de_Bancada!C$11:J$66,6,FALSE),"")</f>
        <v/>
      </c>
      <c r="G48" s="235" t="str">
        <f>IFERROR(VLOOKUP(CONCATENATE("PID-",$M48),Utilização_de_Taxa_de_Bancada!C$11:J$66,7,FALSE),"")</f>
        <v/>
      </c>
      <c r="H48" s="236" t="str">
        <f>IFERROR(VLOOKUP(CONCATENATE("PID-",$M48),Utilização_de_Taxa_de_Bancada!C$11:J$66,8,FALSE),"")</f>
        <v/>
      </c>
      <c r="I48" s="251"/>
      <c r="J48" s="1"/>
      <c r="K48" s="232"/>
      <c r="M48">
        <v>18</v>
      </c>
    </row>
    <row r="49" spans="1:13" ht="15">
      <c r="A49" s="229"/>
      <c r="B49" s="244"/>
      <c r="C49" s="244"/>
      <c r="D49" s="233" t="str">
        <f>IFERROR(VLOOKUP(CONCATENATE("PID-",$M49),Utilização_de_Taxa_de_Bancada!C$11:J$66,4,FALSE),"")</f>
        <v/>
      </c>
      <c r="E49" s="233" t="str">
        <f>IFERROR(VLOOKUP(CONCATENATE("PID-",$M49),Utilização_de_Taxa_de_Bancada!C$11:J$66,5,FALSE),"")</f>
        <v/>
      </c>
      <c r="F49" s="234" t="str">
        <f>IFERROR(VLOOKUP(CONCATENATE("PID-",$M49),Utilização_de_Taxa_de_Bancada!C$11:J$66,6,FALSE),"")</f>
        <v/>
      </c>
      <c r="G49" s="235" t="str">
        <f>IFERROR(VLOOKUP(CONCATENATE("PID-",$M49),Utilização_de_Taxa_de_Bancada!C$11:J$66,7,FALSE),"")</f>
        <v/>
      </c>
      <c r="H49" s="236" t="str">
        <f>IFERROR(VLOOKUP(CONCATENATE("PID-",$M49),Utilização_de_Taxa_de_Bancada!C$11:J$66,8,FALSE),"")</f>
        <v/>
      </c>
      <c r="I49" s="251"/>
      <c r="J49" s="1"/>
      <c r="K49" s="232"/>
      <c r="M49">
        <v>19</v>
      </c>
    </row>
    <row r="50" spans="1:13" ht="15">
      <c r="A50" s="229"/>
      <c r="B50" s="244"/>
      <c r="C50" s="244"/>
      <c r="D50" s="233" t="str">
        <f>IFERROR(VLOOKUP(CONCATENATE("PID-",$M50),Utilização_de_Taxa_de_Bancada!C$11:J$66,4,FALSE),"")</f>
        <v/>
      </c>
      <c r="E50" s="233" t="str">
        <f>IFERROR(VLOOKUP(CONCATENATE("PID-",$M50),Utilização_de_Taxa_de_Bancada!C$11:J$66,5,FALSE),"")</f>
        <v/>
      </c>
      <c r="F50" s="234" t="str">
        <f>IFERROR(VLOOKUP(CONCATENATE("PID-",$M50),Utilização_de_Taxa_de_Bancada!C$11:J$66,6,FALSE),"")</f>
        <v/>
      </c>
      <c r="G50" s="235" t="str">
        <f>IFERROR(VLOOKUP(CONCATENATE("PID-",$M50),Utilização_de_Taxa_de_Bancada!C$11:J$66,7,FALSE),"")</f>
        <v/>
      </c>
      <c r="H50" s="236" t="str">
        <f>IFERROR(VLOOKUP(CONCATENATE("PID-",$M50),Utilização_de_Taxa_de_Bancada!C$11:J$66,8,FALSE),"")</f>
        <v/>
      </c>
      <c r="I50" s="251"/>
      <c r="J50" s="1"/>
      <c r="K50" s="232"/>
      <c r="M50">
        <v>20</v>
      </c>
    </row>
    <row r="51" spans="1:13" ht="15">
      <c r="A51" s="229"/>
      <c r="B51" s="244"/>
      <c r="C51" s="244"/>
      <c r="D51" s="233" t="str">
        <f>IFERROR(VLOOKUP(CONCATENATE("PID-",$M51),Utilização_de_Taxa_de_Bancada!C$11:J$66,4,FALSE),"")</f>
        <v/>
      </c>
      <c r="E51" s="233" t="str">
        <f>IFERROR(VLOOKUP(CONCATENATE("PID-",$M51),Utilização_de_Taxa_de_Bancada!C$11:J$66,5,FALSE),"")</f>
        <v/>
      </c>
      <c r="F51" s="234" t="str">
        <f>IFERROR(VLOOKUP(CONCATENATE("PID-",$M51),Utilização_de_Taxa_de_Bancada!C$11:J$66,6,FALSE),"")</f>
        <v/>
      </c>
      <c r="G51" s="235" t="str">
        <f>IFERROR(VLOOKUP(CONCATENATE("PID-",$M51),Utilização_de_Taxa_de_Bancada!C$11:J$66,7,FALSE),"")</f>
        <v/>
      </c>
      <c r="H51" s="236" t="str">
        <f>IFERROR(VLOOKUP(CONCATENATE("PID-",$M51),Utilização_de_Taxa_de_Bancada!C$11:J$66,8,FALSE),"")</f>
        <v/>
      </c>
      <c r="I51" s="251"/>
      <c r="J51" s="1"/>
      <c r="K51" s="232"/>
      <c r="M51">
        <v>21</v>
      </c>
    </row>
    <row r="52" spans="1:13" ht="15">
      <c r="A52" s="229"/>
      <c r="B52" s="244"/>
      <c r="C52" s="244"/>
      <c r="D52" s="233" t="str">
        <f>IFERROR(VLOOKUP(CONCATENATE("PID-",$M52),Utilização_de_Taxa_de_Bancada!C$11:J$66,4,FALSE),"")</f>
        <v/>
      </c>
      <c r="E52" s="233" t="str">
        <f>IFERROR(VLOOKUP(CONCATENATE("PID-",$M52),Utilização_de_Taxa_de_Bancada!C$11:J$66,5,FALSE),"")</f>
        <v/>
      </c>
      <c r="F52" s="234" t="str">
        <f>IFERROR(VLOOKUP(CONCATENATE("PID-",$M52),Utilização_de_Taxa_de_Bancada!C$11:J$66,6,FALSE),"")</f>
        <v/>
      </c>
      <c r="G52" s="235" t="str">
        <f>IFERROR(VLOOKUP(CONCATENATE("PID-",$M52),Utilização_de_Taxa_de_Bancada!C$11:J$66,7,FALSE),"")</f>
        <v/>
      </c>
      <c r="H52" s="236" t="str">
        <f>IFERROR(VLOOKUP(CONCATENATE("PID-",$M52),Utilização_de_Taxa_de_Bancada!C$11:J$66,8,FALSE),"")</f>
        <v/>
      </c>
      <c r="I52" s="251"/>
      <c r="J52" s="1"/>
      <c r="K52" s="232"/>
      <c r="M52">
        <v>22</v>
      </c>
    </row>
    <row r="53" spans="1:13" ht="15">
      <c r="A53" s="229"/>
      <c r="B53" s="244"/>
      <c r="C53" s="244"/>
      <c r="D53" s="233" t="str">
        <f>IFERROR(VLOOKUP(CONCATENATE("PID-",$M53),Utilização_de_Taxa_de_Bancada!C$11:J$66,4,FALSE),"")</f>
        <v/>
      </c>
      <c r="E53" s="233" t="str">
        <f>IFERROR(VLOOKUP(CONCATENATE("PID-",$M53),Utilização_de_Taxa_de_Bancada!C$11:J$66,5,FALSE),"")</f>
        <v/>
      </c>
      <c r="F53" s="234" t="str">
        <f>IFERROR(VLOOKUP(CONCATENATE("PID-",$M53),Utilização_de_Taxa_de_Bancada!C$11:J$66,6,FALSE),"")</f>
        <v/>
      </c>
      <c r="G53" s="235" t="str">
        <f>IFERROR(VLOOKUP(CONCATENATE("PID-",$M53),Utilização_de_Taxa_de_Bancada!C$11:J$66,7,FALSE),"")</f>
        <v/>
      </c>
      <c r="H53" s="236" t="str">
        <f>IFERROR(VLOOKUP(CONCATENATE("PID-",$M53),Utilização_de_Taxa_de_Bancada!C$11:J$66,8,FALSE),"")</f>
        <v/>
      </c>
      <c r="I53" s="251"/>
      <c r="J53" s="1"/>
      <c r="K53" s="232"/>
      <c r="M53">
        <v>23</v>
      </c>
    </row>
    <row r="54" spans="1:13" ht="15">
      <c r="A54" s="229"/>
      <c r="B54" s="244"/>
      <c r="C54" s="244"/>
      <c r="D54" s="233" t="str">
        <f>IFERROR(VLOOKUP(CONCATENATE("PID-",$M54),Utilização_de_Taxa_de_Bancada!C$11:J$66,4,FALSE),"")</f>
        <v/>
      </c>
      <c r="E54" s="233" t="str">
        <f>IFERROR(VLOOKUP(CONCATENATE("PID-",$M54),Utilização_de_Taxa_de_Bancada!C$11:J$66,5,FALSE),"")</f>
        <v/>
      </c>
      <c r="F54" s="234" t="str">
        <f>IFERROR(VLOOKUP(CONCATENATE("PID-",$M54),Utilização_de_Taxa_de_Bancada!C$11:J$66,6,FALSE),"")</f>
        <v/>
      </c>
      <c r="G54" s="235" t="str">
        <f>IFERROR(VLOOKUP(CONCATENATE("PID-",$M54),Utilização_de_Taxa_de_Bancada!C$11:J$66,7,FALSE),"")</f>
        <v/>
      </c>
      <c r="H54" s="236" t="str">
        <f>IFERROR(VLOOKUP(CONCATENATE("PID-",$M54),Utilização_de_Taxa_de_Bancada!C$11:J$66,8,FALSE),"")</f>
        <v/>
      </c>
      <c r="I54" s="251"/>
      <c r="J54" s="1"/>
      <c r="K54" s="232"/>
      <c r="M54">
        <v>24</v>
      </c>
    </row>
    <row r="55" spans="1:13" ht="15">
      <c r="A55" s="229"/>
      <c r="B55" s="244"/>
      <c r="C55" s="244"/>
      <c r="D55" s="233" t="str">
        <f>IFERROR(VLOOKUP(CONCATENATE("PID-",$M55),Utilização_de_Taxa_de_Bancada!C$11:J$66,4,FALSE),"")</f>
        <v/>
      </c>
      <c r="E55" s="233" t="str">
        <f>IFERROR(VLOOKUP(CONCATENATE("PID-",$M55),Utilização_de_Taxa_de_Bancada!C$11:J$66,5,FALSE),"")</f>
        <v/>
      </c>
      <c r="F55" s="234" t="str">
        <f>IFERROR(VLOOKUP(CONCATENATE("PID-",$M55),Utilização_de_Taxa_de_Bancada!C$11:J$66,6,FALSE),"")</f>
        <v/>
      </c>
      <c r="G55" s="235" t="str">
        <f>IFERROR(VLOOKUP(CONCATENATE("PID-",$M55),Utilização_de_Taxa_de_Bancada!C$11:J$66,7,FALSE),"")</f>
        <v/>
      </c>
      <c r="H55" s="236" t="str">
        <f>IFERROR(VLOOKUP(CONCATENATE("PID-",$M55),Utilização_de_Taxa_de_Bancada!C$11:J$66,8,FALSE),"")</f>
        <v/>
      </c>
      <c r="I55" s="251"/>
      <c r="J55" s="1"/>
      <c r="K55" s="232"/>
      <c r="M55">
        <v>25</v>
      </c>
    </row>
    <row r="56" spans="1:13" ht="15">
      <c r="A56" s="229"/>
      <c r="B56" s="244"/>
      <c r="C56" s="244"/>
      <c r="D56" s="233" t="str">
        <f>IFERROR(VLOOKUP(CONCATENATE("PID-",$M56),Utilização_de_Taxa_de_Bancada!C$11:J$66,4,FALSE),"")</f>
        <v/>
      </c>
      <c r="E56" s="233" t="str">
        <f>IFERROR(VLOOKUP(CONCATENATE("PID-",$M56),Utilização_de_Taxa_de_Bancada!C$11:J$66,5,FALSE),"")</f>
        <v/>
      </c>
      <c r="F56" s="234" t="str">
        <f>IFERROR(VLOOKUP(CONCATENATE("PID-",$M56),Utilização_de_Taxa_de_Bancada!C$11:J$66,6,FALSE),"")</f>
        <v/>
      </c>
      <c r="G56" s="235" t="str">
        <f>IFERROR(VLOOKUP(CONCATENATE("PID-",$M56),Utilização_de_Taxa_de_Bancada!C$11:J$66,7,FALSE),"")</f>
        <v/>
      </c>
      <c r="H56" s="236" t="str">
        <f>IFERROR(VLOOKUP(CONCATENATE("PID-",$M56),Utilização_de_Taxa_de_Bancada!C$11:J$66,8,FALSE),"")</f>
        <v/>
      </c>
      <c r="I56" s="251"/>
      <c r="J56" s="1"/>
      <c r="K56" s="232"/>
      <c r="M56">
        <v>26</v>
      </c>
    </row>
    <row r="57" spans="1:13" ht="15">
      <c r="A57" s="229"/>
      <c r="B57" s="244"/>
      <c r="C57" s="244"/>
      <c r="D57" s="233" t="str">
        <f>IFERROR(VLOOKUP(CONCATENATE("PID-",$M57),Utilização_de_Taxa_de_Bancada!C$11:J$66,4,FALSE),"")</f>
        <v/>
      </c>
      <c r="E57" s="233" t="str">
        <f>IFERROR(VLOOKUP(CONCATENATE("PID-",$M57),Utilização_de_Taxa_de_Bancada!C$11:J$66,5,FALSE),"")</f>
        <v/>
      </c>
      <c r="F57" s="234" t="str">
        <f>IFERROR(VLOOKUP(CONCATENATE("PID-",$M57),Utilização_de_Taxa_de_Bancada!C$11:J$66,6,FALSE),"")</f>
        <v/>
      </c>
      <c r="G57" s="235" t="str">
        <f>IFERROR(VLOOKUP(CONCATENATE("PID-",$M57),Utilização_de_Taxa_de_Bancada!C$11:J$66,7,FALSE),"")</f>
        <v/>
      </c>
      <c r="H57" s="236" t="str">
        <f>IFERROR(VLOOKUP(CONCATENATE("PID-",$M57),Utilização_de_Taxa_de_Bancada!C$11:J$66,8,FALSE),"")</f>
        <v/>
      </c>
      <c r="I57" s="251"/>
      <c r="J57" s="1"/>
      <c r="K57" s="232"/>
      <c r="M57">
        <v>27</v>
      </c>
    </row>
    <row r="58" spans="1:13" ht="15">
      <c r="A58" s="229"/>
      <c r="B58" s="244"/>
      <c r="C58" s="244"/>
      <c r="D58" s="233" t="str">
        <f>IFERROR(VLOOKUP(CONCATENATE("PID-",$M58),Utilização_de_Taxa_de_Bancada!C$11:J$66,4,FALSE),"")</f>
        <v/>
      </c>
      <c r="E58" s="233" t="str">
        <f>IFERROR(VLOOKUP(CONCATENATE("PID-",$M58),Utilização_de_Taxa_de_Bancada!C$11:J$66,5,FALSE),"")</f>
        <v/>
      </c>
      <c r="F58" s="234" t="str">
        <f>IFERROR(VLOOKUP(CONCATENATE("PID-",$M58),Utilização_de_Taxa_de_Bancada!C$11:J$66,6,FALSE),"")</f>
        <v/>
      </c>
      <c r="G58" s="235" t="str">
        <f>IFERROR(VLOOKUP(CONCATENATE("PID-",$M58),Utilização_de_Taxa_de_Bancada!C$11:J$66,7,FALSE),"")</f>
        <v/>
      </c>
      <c r="H58" s="236" t="str">
        <f>IFERROR(VLOOKUP(CONCATENATE("PID-",$M58),Utilização_de_Taxa_de_Bancada!C$11:J$66,8,FALSE),"")</f>
        <v/>
      </c>
      <c r="I58" s="251"/>
      <c r="J58" s="1"/>
      <c r="K58" s="232"/>
      <c r="M58">
        <v>28</v>
      </c>
    </row>
    <row r="59" spans="1:13" ht="15">
      <c r="A59" s="229"/>
      <c r="B59" s="244"/>
      <c r="C59" s="244"/>
      <c r="D59" s="233" t="str">
        <f>IFERROR(VLOOKUP(CONCATENATE("PID-",$M59),Utilização_de_Taxa_de_Bancada!C$11:J$66,4,FALSE),"")</f>
        <v/>
      </c>
      <c r="E59" s="233" t="str">
        <f>IFERROR(VLOOKUP(CONCATENATE("PID-",$M59),Utilização_de_Taxa_de_Bancada!C$11:J$66,5,FALSE),"")</f>
        <v/>
      </c>
      <c r="F59" s="234" t="str">
        <f>IFERROR(VLOOKUP(CONCATENATE("PID-",$M59),Utilização_de_Taxa_de_Bancada!C$11:J$66,6,FALSE),"")</f>
        <v/>
      </c>
      <c r="G59" s="235" t="str">
        <f>IFERROR(VLOOKUP(CONCATENATE("PID-",$M59),Utilização_de_Taxa_de_Bancada!C$11:J$66,7,FALSE),"")</f>
        <v/>
      </c>
      <c r="H59" s="236" t="str">
        <f>IFERROR(VLOOKUP(CONCATENATE("PID-",$M59),Utilização_de_Taxa_de_Bancada!C$11:J$66,8,FALSE),"")</f>
        <v/>
      </c>
      <c r="I59" s="251"/>
      <c r="J59" s="1"/>
      <c r="K59" s="232"/>
      <c r="M59">
        <v>29</v>
      </c>
    </row>
    <row r="60" spans="1:13" ht="15">
      <c r="A60" s="229"/>
      <c r="B60" s="244"/>
      <c r="C60" s="244"/>
      <c r="D60" s="233" t="str">
        <f>IFERROR(VLOOKUP(CONCATENATE("PID-",$M60),Utilização_de_Taxa_de_Bancada!C$11:J$66,4,FALSE),"")</f>
        <v/>
      </c>
      <c r="E60" s="233" t="str">
        <f>IFERROR(VLOOKUP(CONCATENATE("PID-",$M60),Utilização_de_Taxa_de_Bancada!C$11:J$66,5,FALSE),"")</f>
        <v/>
      </c>
      <c r="F60" s="234" t="str">
        <f>IFERROR(VLOOKUP(CONCATENATE("PID-",$M60),Utilização_de_Taxa_de_Bancada!C$11:J$66,6,FALSE),"")</f>
        <v/>
      </c>
      <c r="G60" s="235" t="str">
        <f>IFERROR(VLOOKUP(CONCATENATE("PID-",$M60),Utilização_de_Taxa_de_Bancada!C$11:J$66,7,FALSE),"")</f>
        <v/>
      </c>
      <c r="H60" s="236" t="str">
        <f>IFERROR(VLOOKUP(CONCATENATE("PID-",$M60),Utilização_de_Taxa_de_Bancada!C$11:J$66,8,FALSE),"")</f>
        <v/>
      </c>
      <c r="I60" s="251"/>
      <c r="J60" s="1"/>
      <c r="K60" s="232"/>
      <c r="M60">
        <v>30</v>
      </c>
    </row>
    <row r="61" spans="1:13" ht="15">
      <c r="A61" s="229"/>
      <c r="B61" s="244"/>
      <c r="C61" s="244"/>
      <c r="D61" s="233" t="str">
        <f>IFERROR(VLOOKUP(CONCATENATE("PID-",$M61),Utilização_de_Taxa_de_Bancada!C$11:J$66,4,FALSE),"")</f>
        <v/>
      </c>
      <c r="E61" s="233" t="str">
        <f>IFERROR(VLOOKUP(CONCATENATE("PID-",$M61),Utilização_de_Taxa_de_Bancada!C$11:J$66,5,FALSE),"")</f>
        <v/>
      </c>
      <c r="F61" s="234" t="str">
        <f>IFERROR(VLOOKUP(CONCATENATE("PID-",$M61),Utilização_de_Taxa_de_Bancada!C$11:J$66,6,FALSE),"")</f>
        <v/>
      </c>
      <c r="G61" s="235" t="str">
        <f>IFERROR(VLOOKUP(CONCATENATE("PID-",$M61),Utilização_de_Taxa_de_Bancada!C$11:J$66,7,FALSE),"")</f>
        <v/>
      </c>
      <c r="H61" s="236" t="str">
        <f>IFERROR(VLOOKUP(CONCATENATE("PID-",$M61),Utilização_de_Taxa_de_Bancada!C$11:J$66,8,FALSE),"")</f>
        <v/>
      </c>
      <c r="I61" s="251"/>
      <c r="J61" s="1"/>
      <c r="K61" s="232"/>
      <c r="M61">
        <v>31</v>
      </c>
    </row>
    <row r="62" spans="1:13" ht="15">
      <c r="A62" s="229"/>
      <c r="B62" s="244"/>
      <c r="C62" s="244"/>
      <c r="D62" s="233" t="str">
        <f>IFERROR(VLOOKUP(CONCATENATE("PID-",$M62),Utilização_de_Taxa_de_Bancada!C$11:J$66,4,FALSE),"")</f>
        <v/>
      </c>
      <c r="E62" s="233" t="str">
        <f>IFERROR(VLOOKUP(CONCATENATE("PID-",$M62),Utilização_de_Taxa_de_Bancada!C$11:J$66,5,FALSE),"")</f>
        <v/>
      </c>
      <c r="F62" s="234" t="str">
        <f>IFERROR(VLOOKUP(CONCATENATE("PID-",$M62),Utilização_de_Taxa_de_Bancada!C$11:J$66,6,FALSE),"")</f>
        <v/>
      </c>
      <c r="G62" s="235" t="str">
        <f>IFERROR(VLOOKUP(CONCATENATE("PID-",$M62),Utilização_de_Taxa_de_Bancada!C$11:J$66,7,FALSE),"")</f>
        <v/>
      </c>
      <c r="H62" s="236" t="str">
        <f>IFERROR(VLOOKUP(CONCATENATE("PID-",$M62),Utilização_de_Taxa_de_Bancada!C$11:J$66,8,FALSE),"")</f>
        <v/>
      </c>
      <c r="I62" s="251"/>
      <c r="J62" s="1"/>
      <c r="K62" s="232"/>
      <c r="M62">
        <v>32</v>
      </c>
    </row>
    <row r="63" spans="1:13" ht="15">
      <c r="A63" s="229"/>
      <c r="B63" s="244"/>
      <c r="C63" s="244"/>
      <c r="D63" s="233" t="str">
        <f>IFERROR(VLOOKUP(CONCATENATE("PID-",$M63),Utilização_de_Taxa_de_Bancada!C$11:J$66,4,FALSE),"")</f>
        <v/>
      </c>
      <c r="E63" s="233" t="str">
        <f>IFERROR(VLOOKUP(CONCATENATE("PID-",$M63),Utilização_de_Taxa_de_Bancada!C$11:J$66,5,FALSE),"")</f>
        <v/>
      </c>
      <c r="F63" s="234" t="str">
        <f>IFERROR(VLOOKUP(CONCATENATE("PID-",$M63),Utilização_de_Taxa_de_Bancada!C$11:J$66,6,FALSE),"")</f>
        <v/>
      </c>
      <c r="G63" s="235" t="str">
        <f>IFERROR(VLOOKUP(CONCATENATE("PID-",$M63),Utilização_de_Taxa_de_Bancada!C$11:J$66,7,FALSE),"")</f>
        <v/>
      </c>
      <c r="H63" s="236" t="str">
        <f>IFERROR(VLOOKUP(CONCATENATE("PID-",$M63),Utilização_de_Taxa_de_Bancada!C$11:J$66,8,FALSE),"")</f>
        <v/>
      </c>
      <c r="I63" s="242"/>
      <c r="J63" s="1"/>
      <c r="K63" s="232"/>
      <c r="M63">
        <v>33</v>
      </c>
    </row>
    <row r="64" spans="1:13" ht="15">
      <c r="A64" s="229"/>
      <c r="B64" s="244"/>
      <c r="C64" s="244"/>
      <c r="D64" s="233" t="str">
        <f>IFERROR(VLOOKUP(CONCATENATE("PID-",$M64),Utilização_de_Taxa_de_Bancada!C$11:J$66,4,FALSE),"")</f>
        <v/>
      </c>
      <c r="E64" s="233" t="str">
        <f>IFERROR(VLOOKUP(CONCATENATE("PID-",$M64),Utilização_de_Taxa_de_Bancada!C$11:J$66,5,FALSE),"")</f>
        <v/>
      </c>
      <c r="F64" s="234" t="str">
        <f>IFERROR(VLOOKUP(CONCATENATE("PID-",$M64),Utilização_de_Taxa_de_Bancada!C$11:J$66,6,FALSE),"")</f>
        <v/>
      </c>
      <c r="G64" s="235" t="str">
        <f>IFERROR(VLOOKUP(CONCATENATE("PID-",$M64),Utilização_de_Taxa_de_Bancada!C$11:J$66,7,FALSE),"")</f>
        <v/>
      </c>
      <c r="H64" s="236" t="str">
        <f>IFERROR(VLOOKUP(CONCATENATE("PID-",$M64),Utilização_de_Taxa_de_Bancada!C$11:J$66,8,FALSE),"")</f>
        <v/>
      </c>
      <c r="I64" s="242"/>
      <c r="J64" s="1"/>
      <c r="K64" s="232"/>
      <c r="M64">
        <v>34</v>
      </c>
    </row>
    <row r="65" spans="1:13" ht="15">
      <c r="A65" s="229"/>
      <c r="B65" s="244"/>
      <c r="C65" s="244"/>
      <c r="D65" s="233" t="str">
        <f>IFERROR(VLOOKUP(CONCATENATE("PID-",$M65),Utilização_de_Taxa_de_Bancada!C$11:J$66,4,FALSE),"")</f>
        <v/>
      </c>
      <c r="E65" s="233" t="str">
        <f>IFERROR(VLOOKUP(CONCATENATE("PID-",$M65),Utilização_de_Taxa_de_Bancada!C$11:J$66,5,FALSE),"")</f>
        <v/>
      </c>
      <c r="F65" s="234" t="str">
        <f>IFERROR(VLOOKUP(CONCATENATE("PID-",$M65),Utilização_de_Taxa_de_Bancada!C$11:J$66,6,FALSE),"")</f>
        <v/>
      </c>
      <c r="G65" s="235" t="str">
        <f>IFERROR(VLOOKUP(CONCATENATE("PID-",$M65),Utilização_de_Taxa_de_Bancada!C$11:J$66,7,FALSE),"")</f>
        <v/>
      </c>
      <c r="H65" s="236" t="str">
        <f>IFERROR(VLOOKUP(CONCATENATE("PID-",$M65),Utilização_de_Taxa_de_Bancada!C$11:J$66,8,FALSE),"")</f>
        <v/>
      </c>
      <c r="I65" s="242"/>
      <c r="J65" s="1"/>
      <c r="K65" s="232"/>
      <c r="M65">
        <v>35</v>
      </c>
    </row>
    <row r="66" spans="1:13" ht="15">
      <c r="A66" s="229"/>
      <c r="B66" s="244"/>
      <c r="C66" s="244"/>
      <c r="D66" s="233" t="str">
        <f>IFERROR(VLOOKUP(CONCATENATE("PID-",$M66),Utilização_de_Taxa_de_Bancada!C$11:J$66,4,FALSE),"")</f>
        <v/>
      </c>
      <c r="E66" s="233" t="str">
        <f>IFERROR(VLOOKUP(CONCATENATE("PID-",$M66),Utilização_de_Taxa_de_Bancada!C$11:J$66,5,FALSE),"")</f>
        <v/>
      </c>
      <c r="F66" s="234" t="str">
        <f>IFERROR(VLOOKUP(CONCATENATE("PID-",$M66),Utilização_de_Taxa_de_Bancada!C$11:J$66,6,FALSE),"")</f>
        <v/>
      </c>
      <c r="G66" s="235" t="str">
        <f>IFERROR(VLOOKUP(CONCATENATE("PID-",$M66),Utilização_de_Taxa_de_Bancada!C$11:J$66,7,FALSE),"")</f>
        <v/>
      </c>
      <c r="H66" s="236" t="str">
        <f>IFERROR(VLOOKUP(CONCATENATE("PID-",$M66),Utilização_de_Taxa_de_Bancada!C$11:J$66,8,FALSE),"")</f>
        <v/>
      </c>
      <c r="I66" s="242"/>
      <c r="J66" s="1"/>
      <c r="K66" s="232"/>
      <c r="M66">
        <v>36</v>
      </c>
    </row>
    <row r="67" spans="1:13" ht="15">
      <c r="A67" s="229"/>
      <c r="B67" s="244"/>
      <c r="C67" s="244"/>
      <c r="D67" s="233" t="str">
        <f>IFERROR(VLOOKUP(CONCATENATE("PID-",$M67),Utilização_de_Taxa_de_Bancada!C$11:J$66,4,FALSE),"")</f>
        <v/>
      </c>
      <c r="E67" s="233" t="str">
        <f>IFERROR(VLOOKUP(CONCATENATE("PID-",$M67),Utilização_de_Taxa_de_Bancada!C$11:J$66,5,FALSE),"")</f>
        <v/>
      </c>
      <c r="F67" s="234" t="str">
        <f>IFERROR(VLOOKUP(CONCATENATE("PID-",$M67),Utilização_de_Taxa_de_Bancada!C$11:J$66,6,FALSE),"")</f>
        <v/>
      </c>
      <c r="G67" s="235" t="str">
        <f>IFERROR(VLOOKUP(CONCATENATE("PID-",$M67),Utilização_de_Taxa_de_Bancada!C$11:J$66,7,FALSE),"")</f>
        <v/>
      </c>
      <c r="H67" s="236" t="str">
        <f>IFERROR(VLOOKUP(CONCATENATE("PID-",$M67),Utilização_de_Taxa_de_Bancada!C$11:J$66,8,FALSE),"")</f>
        <v/>
      </c>
      <c r="I67" s="242"/>
      <c r="J67" s="1"/>
      <c r="K67" s="232"/>
      <c r="M67">
        <v>37</v>
      </c>
    </row>
    <row r="68" spans="1:13" ht="15">
      <c r="A68" s="229"/>
      <c r="B68" s="244"/>
      <c r="C68" s="244"/>
      <c r="D68" s="233" t="str">
        <f>IFERROR(VLOOKUP(CONCATENATE("PID-",$M68),Utilização_de_Taxa_de_Bancada!C$11:J$66,4,FALSE),"")</f>
        <v/>
      </c>
      <c r="E68" s="233" t="str">
        <f>IFERROR(VLOOKUP(CONCATENATE("PID-",$M68),Utilização_de_Taxa_de_Bancada!C$11:J$66,5,FALSE),"")</f>
        <v/>
      </c>
      <c r="F68" s="234" t="str">
        <f>IFERROR(VLOOKUP(CONCATENATE("PID-",$M68),Utilização_de_Taxa_de_Bancada!C$11:J$66,6,FALSE),"")</f>
        <v/>
      </c>
      <c r="G68" s="235" t="str">
        <f>IFERROR(VLOOKUP(CONCATENATE("PID-",$M68),Utilização_de_Taxa_de_Bancada!C$11:J$66,7,FALSE),"")</f>
        <v/>
      </c>
      <c r="H68" s="236" t="str">
        <f>IFERROR(VLOOKUP(CONCATENATE("PID-",$M68),Utilização_de_Taxa_de_Bancada!C$11:J$66,8,FALSE),"")</f>
        <v/>
      </c>
      <c r="I68" s="242"/>
      <c r="J68" s="1"/>
      <c r="K68" s="232"/>
      <c r="M68">
        <v>38</v>
      </c>
    </row>
    <row r="69" spans="1:13" ht="15">
      <c r="A69" s="229"/>
      <c r="B69" s="244"/>
      <c r="C69" s="244"/>
      <c r="D69" s="233" t="str">
        <f>IFERROR(VLOOKUP(CONCATENATE("PID-",$M69),Utilização_de_Taxa_de_Bancada!C$11:J$66,4,FALSE),"")</f>
        <v/>
      </c>
      <c r="E69" s="233" t="str">
        <f>IFERROR(VLOOKUP(CONCATENATE("PID-",$M69),Utilização_de_Taxa_de_Bancada!C$11:J$66,5,FALSE),"")</f>
        <v/>
      </c>
      <c r="F69" s="234" t="str">
        <f>IFERROR(VLOOKUP(CONCATENATE("PID-",$M69),Utilização_de_Taxa_de_Bancada!C$11:J$66,6,FALSE),"")</f>
        <v/>
      </c>
      <c r="G69" s="235" t="str">
        <f>IFERROR(VLOOKUP(CONCATENATE("PID-",$M69),Utilização_de_Taxa_de_Bancada!C$11:J$66,7,FALSE),"")</f>
        <v/>
      </c>
      <c r="H69" s="236" t="str">
        <f>IFERROR(VLOOKUP(CONCATENATE("PID-",$M69),Utilização_de_Taxa_de_Bancada!C$11:J$66,8,FALSE),"")</f>
        <v/>
      </c>
      <c r="I69" s="242"/>
      <c r="J69" s="1"/>
      <c r="K69" s="232"/>
      <c r="M69">
        <v>39</v>
      </c>
    </row>
    <row r="70" spans="1:13" ht="15">
      <c r="A70" s="229"/>
      <c r="B70" s="244"/>
      <c r="C70" s="244"/>
      <c r="D70" s="233" t="str">
        <f>IFERROR(VLOOKUP(CONCATENATE("PID-",$M70),Utilização_de_Taxa_de_Bancada!C$11:J$66,4,FALSE),"")</f>
        <v/>
      </c>
      <c r="E70" s="233" t="str">
        <f>IFERROR(VLOOKUP(CONCATENATE("PID-",$M70),Utilização_de_Taxa_de_Bancada!C$11:J$66,5,FALSE),"")</f>
        <v/>
      </c>
      <c r="F70" s="234" t="str">
        <f>IFERROR(VLOOKUP(CONCATENATE("PID-",$M70),Utilização_de_Taxa_de_Bancada!C$11:J$66,6,FALSE),"")</f>
        <v/>
      </c>
      <c r="G70" s="235" t="str">
        <f>IFERROR(VLOOKUP(CONCATENATE("PID-",$M70),Utilização_de_Taxa_de_Bancada!C$11:J$66,7,FALSE),"")</f>
        <v/>
      </c>
      <c r="H70" s="236" t="str">
        <f>IFERROR(VLOOKUP(CONCATENATE("PID-",$M70),Utilização_de_Taxa_de_Bancada!C$11:J$66,8,FALSE),"")</f>
        <v/>
      </c>
      <c r="I70" s="242"/>
      <c r="J70" s="1"/>
      <c r="K70" s="232"/>
      <c r="M70">
        <v>40</v>
      </c>
    </row>
    <row r="71" spans="1:13" ht="15">
      <c r="A71" s="229"/>
      <c r="B71" s="244"/>
      <c r="C71" s="244"/>
      <c r="D71" s="233" t="str">
        <f>IFERROR(VLOOKUP(CONCATENATE("PID-",$M71),Utilização_de_Taxa_de_Bancada!C$11:J$66,4,FALSE),"")</f>
        <v/>
      </c>
      <c r="E71" s="233" t="str">
        <f>IFERROR(VLOOKUP(CONCATENATE("PID-",$M71),Utilização_de_Taxa_de_Bancada!C$11:J$66,5,FALSE),"")</f>
        <v/>
      </c>
      <c r="F71" s="234" t="str">
        <f>IFERROR(VLOOKUP(CONCATENATE("PID-",$M71),Utilização_de_Taxa_de_Bancada!C$11:J$66,6,FALSE),"")</f>
        <v/>
      </c>
      <c r="G71" s="235" t="str">
        <f>IFERROR(VLOOKUP(CONCATENATE("PID-",$M71),Utilização_de_Taxa_de_Bancada!C$11:J$66,7,FALSE),"")</f>
        <v/>
      </c>
      <c r="H71" s="236" t="str">
        <f>IFERROR(VLOOKUP(CONCATENATE("PID-",$M71),Utilização_de_Taxa_de_Bancada!C$11:J$66,8,FALSE),"")</f>
        <v/>
      </c>
      <c r="I71" s="242"/>
      <c r="J71" s="1"/>
      <c r="K71" s="232"/>
      <c r="M71">
        <v>41</v>
      </c>
    </row>
    <row r="72" spans="1:13" ht="15">
      <c r="A72" s="229"/>
      <c r="B72" s="244"/>
      <c r="C72" s="244"/>
      <c r="D72" s="233" t="str">
        <f>IFERROR(VLOOKUP(CONCATENATE("PID-",$M72),Utilização_de_Taxa_de_Bancada!C$11:J$66,4,FALSE),"")</f>
        <v/>
      </c>
      <c r="E72" s="233" t="str">
        <f>IFERROR(VLOOKUP(CONCATENATE("PID-",$M72),Utilização_de_Taxa_de_Bancada!C$11:J$66,5,FALSE),"")</f>
        <v/>
      </c>
      <c r="F72" s="234" t="str">
        <f>IFERROR(VLOOKUP(CONCATENATE("PID-",$M72),Utilização_de_Taxa_de_Bancada!C$11:J$66,6,FALSE),"")</f>
        <v/>
      </c>
      <c r="G72" s="235" t="str">
        <f>IFERROR(VLOOKUP(CONCATENATE("PID-",$M72),Utilização_de_Taxa_de_Bancada!C$11:J$66,7,FALSE),"")</f>
        <v/>
      </c>
      <c r="H72" s="236" t="str">
        <f>IFERROR(VLOOKUP(CONCATENATE("PID-",$M72),Utilização_de_Taxa_de_Bancada!C$11:J$66,8,FALSE),"")</f>
        <v/>
      </c>
      <c r="I72" s="242"/>
      <c r="J72" s="1"/>
      <c r="K72" s="232"/>
      <c r="M72">
        <v>42</v>
      </c>
    </row>
    <row r="73" spans="1:13" ht="15">
      <c r="A73" s="229"/>
      <c r="B73" s="244"/>
      <c r="C73" s="244"/>
      <c r="D73" s="233" t="str">
        <f>IFERROR(VLOOKUP(CONCATENATE("PID-",$M73),Utilização_de_Taxa_de_Bancada!C$11:J$66,4,FALSE),"")</f>
        <v/>
      </c>
      <c r="E73" s="233" t="str">
        <f>IFERROR(VLOOKUP(CONCATENATE("PID-",$M73),Utilização_de_Taxa_de_Bancada!C$11:J$66,5,FALSE),"")</f>
        <v/>
      </c>
      <c r="F73" s="234" t="str">
        <f>IFERROR(VLOOKUP(CONCATENATE("PID-",$M73),Utilização_de_Taxa_de_Bancada!C$11:J$66,6,FALSE),"")</f>
        <v/>
      </c>
      <c r="G73" s="235" t="str">
        <f>IFERROR(VLOOKUP(CONCATENATE("PID-",$M73),Utilização_de_Taxa_de_Bancada!C$11:J$66,7,FALSE),"")</f>
        <v/>
      </c>
      <c r="H73" s="236" t="str">
        <f>IFERROR(VLOOKUP(CONCATENATE("PID-",$M73),Utilização_de_Taxa_de_Bancada!C$11:J$66,8,FALSE),"")</f>
        <v/>
      </c>
      <c r="I73" s="242"/>
      <c r="J73" s="1"/>
      <c r="K73" s="232"/>
      <c r="M73">
        <v>43</v>
      </c>
    </row>
    <row r="74" spans="1:13" ht="15">
      <c r="A74" s="229"/>
      <c r="B74" s="244"/>
      <c r="C74" s="244"/>
      <c r="D74" s="233" t="str">
        <f>IFERROR(VLOOKUP(CONCATENATE("PID-",$M74),Utilização_de_Taxa_de_Bancada!C$11:J$66,4,FALSE),"")</f>
        <v/>
      </c>
      <c r="E74" s="233" t="str">
        <f>IFERROR(VLOOKUP(CONCATENATE("PID-",$M74),Utilização_de_Taxa_de_Bancada!C$11:J$66,5,FALSE),"")</f>
        <v/>
      </c>
      <c r="F74" s="234" t="str">
        <f>IFERROR(VLOOKUP(CONCATENATE("PID-",$M74),Utilização_de_Taxa_de_Bancada!C$11:J$66,6,FALSE),"")</f>
        <v/>
      </c>
      <c r="G74" s="235" t="str">
        <f>IFERROR(VLOOKUP(CONCATENATE("PID-",$M74),Utilização_de_Taxa_de_Bancada!C$11:J$66,7,FALSE),"")</f>
        <v/>
      </c>
      <c r="H74" s="236" t="str">
        <f>IFERROR(VLOOKUP(CONCATENATE("PID-",$M74),Utilização_de_Taxa_de_Bancada!C$11:J$66,8,FALSE),"")</f>
        <v/>
      </c>
      <c r="I74" s="242"/>
      <c r="J74" s="1"/>
      <c r="K74" s="232"/>
      <c r="M74">
        <v>44</v>
      </c>
    </row>
    <row r="75" spans="1:13" ht="15">
      <c r="A75" s="229"/>
      <c r="B75" s="244"/>
      <c r="C75" s="244"/>
      <c r="D75" s="233" t="str">
        <f>IFERROR(VLOOKUP(CONCATENATE("PID-",$M75),Utilização_de_Taxa_de_Bancada!C$11:J$66,4,FALSE),"")</f>
        <v/>
      </c>
      <c r="E75" s="233" t="str">
        <f>IFERROR(VLOOKUP(CONCATENATE("PID-",$M75),Utilização_de_Taxa_de_Bancada!C$11:J$66,5,FALSE),"")</f>
        <v/>
      </c>
      <c r="F75" s="234" t="str">
        <f>IFERROR(VLOOKUP(CONCATENATE("PID-",$M75),Utilização_de_Taxa_de_Bancada!C$11:J$66,6,FALSE),"")</f>
        <v/>
      </c>
      <c r="G75" s="235" t="str">
        <f>IFERROR(VLOOKUP(CONCATENATE("PID-",$M75),Utilização_de_Taxa_de_Bancada!C$11:J$66,7,FALSE),"")</f>
        <v/>
      </c>
      <c r="H75" s="236" t="str">
        <f>IFERROR(VLOOKUP(CONCATENATE("PID-",$M75),Utilização_de_Taxa_de_Bancada!C$11:J$66,8,FALSE),"")</f>
        <v/>
      </c>
      <c r="I75" s="242"/>
      <c r="J75" s="1"/>
      <c r="K75" s="232"/>
      <c r="M75">
        <v>45</v>
      </c>
    </row>
    <row r="76" spans="1:13" ht="15.75" thickBot="1">
      <c r="A76" s="245"/>
      <c r="B76" s="246"/>
      <c r="C76" s="246"/>
      <c r="D76" s="246"/>
      <c r="E76" s="246"/>
      <c r="F76" s="246"/>
      <c r="G76" s="246"/>
      <c r="H76" s="247"/>
      <c r="I76" s="247"/>
      <c r="J76" s="25"/>
      <c r="K76" s="248"/>
    </row>
    <row r="77" spans="1:13" ht="15">
      <c r="A77" s="534" t="s">
        <v>1160</v>
      </c>
      <c r="B77" s="534"/>
      <c r="C77" s="534"/>
      <c r="D77" s="534"/>
      <c r="E77" s="534"/>
      <c r="F77" s="534"/>
      <c r="G77" s="534"/>
      <c r="H77" s="534"/>
      <c r="I77" s="534"/>
      <c r="J77" s="534"/>
      <c r="K77" s="534"/>
    </row>
    <row r="78" spans="1:13" ht="15">
      <c r="A78" s="485" t="s">
        <v>1139</v>
      </c>
      <c r="B78" s="485"/>
      <c r="C78" s="485"/>
      <c r="D78" s="485"/>
      <c r="E78" s="485"/>
      <c r="F78" s="197" t="s">
        <v>1140</v>
      </c>
      <c r="G78" s="504" t="s">
        <v>1141</v>
      </c>
      <c r="H78" s="504"/>
      <c r="I78" s="504"/>
      <c r="J78" s="29"/>
      <c r="K78" s="198"/>
    </row>
    <row r="79" spans="1:13" ht="15">
      <c r="A79" s="507" t="str">
        <f>IF(Encaminhamento!$A$60="","",Encaminhamento!$A$60)</f>
        <v/>
      </c>
      <c r="B79" s="507"/>
      <c r="C79" s="507"/>
      <c r="D79" s="507"/>
      <c r="E79" s="507"/>
      <c r="F79" s="199" t="str">
        <f>IF(Encaminhamento!$F$60="","",Encaminhamento!$F$60)</f>
        <v>__/__/____</v>
      </c>
      <c r="G79" s="200"/>
      <c r="H79" s="508"/>
      <c r="I79" s="508"/>
      <c r="J79" s="28"/>
      <c r="K79" s="68"/>
    </row>
    <row r="80" spans="1:13" ht="15">
      <c r="A80" s="485" t="s">
        <v>1147</v>
      </c>
      <c r="B80" s="485"/>
      <c r="C80" s="485"/>
      <c r="D80" s="485"/>
      <c r="E80" s="485"/>
      <c r="F80" s="201" t="s">
        <v>1140</v>
      </c>
      <c r="G80" s="504" t="s">
        <v>1141</v>
      </c>
      <c r="H80" s="504"/>
      <c r="I80" s="504"/>
      <c r="J80" s="29"/>
      <c r="K80" s="198"/>
    </row>
    <row r="81" spans="1:11" ht="15">
      <c r="A81" s="507" t="str">
        <f>IF(Encaminhamento!$A$71="","",Encaminhamento!$A$71)</f>
        <v/>
      </c>
      <c r="B81" s="507"/>
      <c r="C81" s="507"/>
      <c r="D81" s="507"/>
      <c r="E81" s="507"/>
      <c r="F81" s="199" t="str">
        <f>IF(Encaminhamento!$F$71="","",Encaminhamento!$F$71)</f>
        <v>__/__/____</v>
      </c>
      <c r="G81" s="200"/>
      <c r="H81" s="508"/>
      <c r="I81" s="508"/>
      <c r="J81" s="28"/>
      <c r="K81" s="68"/>
    </row>
    <row r="82" spans="1:11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" hidden="1">
      <c r="J83" s="1"/>
      <c r="K83" s="1"/>
    </row>
    <row r="84" spans="1:11" ht="15" hidden="1">
      <c r="J84" s="1"/>
      <c r="K84" s="1"/>
    </row>
    <row r="85" spans="1:11" ht="15" hidden="1">
      <c r="J85" s="1"/>
      <c r="K85" s="1"/>
    </row>
    <row r="86" spans="1:11" ht="15" hidden="1">
      <c r="J86" s="1"/>
      <c r="K86" s="1"/>
    </row>
    <row r="87" spans="1:11" ht="15" hidden="1">
      <c r="J87" s="1"/>
      <c r="K87" s="1"/>
    </row>
    <row r="88" spans="1:11" ht="15" hidden="1">
      <c r="J88" s="1"/>
      <c r="K88" s="1"/>
    </row>
    <row r="89" spans="1:11" ht="15" hidden="1">
      <c r="J89" s="1"/>
      <c r="K89" s="1"/>
    </row>
    <row r="90" spans="1:11" ht="15" hidden="1">
      <c r="J90" s="1"/>
      <c r="K90" s="1"/>
    </row>
    <row r="91" spans="1:11" ht="15" hidden="1">
      <c r="J91" s="1"/>
      <c r="K91" s="1"/>
    </row>
    <row r="92" spans="1:11" s="1" customFormat="1" ht="15" hidden="1">
      <c r="A92"/>
      <c r="B92"/>
      <c r="C92"/>
      <c r="D92"/>
      <c r="E92"/>
      <c r="F92"/>
      <c r="G92"/>
      <c r="H92"/>
      <c r="I92"/>
    </row>
    <row r="93" spans="1:11" s="1" customFormat="1" ht="15" hidden="1">
      <c r="A93"/>
      <c r="B93"/>
      <c r="C93"/>
      <c r="D93"/>
      <c r="E93"/>
      <c r="F93"/>
      <c r="G93"/>
      <c r="H93"/>
      <c r="I93"/>
    </row>
    <row r="94" spans="1:11" s="1" customFormat="1" ht="15" hidden="1">
      <c r="A94"/>
      <c r="B94"/>
      <c r="C94"/>
      <c r="D94"/>
      <c r="E94"/>
      <c r="F94"/>
      <c r="G94"/>
      <c r="H94"/>
      <c r="I94"/>
    </row>
    <row r="95" spans="1:11" s="1" customFormat="1" ht="15" hidden="1">
      <c r="A95"/>
      <c r="B95"/>
      <c r="C95"/>
      <c r="D95"/>
      <c r="E95"/>
      <c r="F95"/>
      <c r="G95"/>
      <c r="H95"/>
      <c r="I95"/>
    </row>
    <row r="96" spans="1:11" s="1" customFormat="1" ht="15" hidden="1">
      <c r="A96"/>
      <c r="B96"/>
      <c r="C96"/>
      <c r="D96"/>
      <c r="E96"/>
      <c r="F96"/>
      <c r="G96"/>
      <c r="H96"/>
      <c r="I96"/>
    </row>
    <row r="97" spans="1:9" s="1" customFormat="1" ht="15" hidden="1">
      <c r="A97"/>
      <c r="B97"/>
      <c r="C97"/>
      <c r="D97"/>
      <c r="E97"/>
      <c r="F97"/>
      <c r="G97"/>
      <c r="H97"/>
      <c r="I97"/>
    </row>
    <row r="98" spans="1:9" s="1" customFormat="1" ht="15" hidden="1">
      <c r="A98"/>
      <c r="B98"/>
      <c r="C98"/>
      <c r="D98"/>
      <c r="E98"/>
      <c r="F98"/>
      <c r="G98"/>
      <c r="H98"/>
      <c r="I98"/>
    </row>
    <row r="99" spans="1:9" s="1" customFormat="1" ht="15" hidden="1">
      <c r="A99"/>
      <c r="B99"/>
      <c r="C99"/>
      <c r="D99"/>
      <c r="E99"/>
      <c r="F99"/>
      <c r="G99"/>
      <c r="H99"/>
      <c r="I99"/>
    </row>
    <row r="100" spans="1:9" s="1" customFormat="1" ht="15" hidden="1">
      <c r="A100"/>
      <c r="B100"/>
      <c r="C100"/>
      <c r="D100"/>
      <c r="E100"/>
      <c r="F100"/>
      <c r="G100"/>
      <c r="H100"/>
      <c r="I100"/>
    </row>
    <row r="101" spans="1:9" s="1" customFormat="1" ht="15" hidden="1">
      <c r="A101"/>
      <c r="B101"/>
      <c r="C101"/>
      <c r="D101"/>
      <c r="E101"/>
      <c r="F101"/>
      <c r="G101"/>
      <c r="H101"/>
      <c r="I101"/>
    </row>
    <row r="102" spans="1:9" s="1" customFormat="1" ht="15" hidden="1">
      <c r="A102"/>
      <c r="B102"/>
      <c r="C102"/>
      <c r="D102"/>
      <c r="E102"/>
      <c r="F102"/>
      <c r="G102"/>
      <c r="H102"/>
      <c r="I102"/>
    </row>
    <row r="103" spans="1:9" s="1" customFormat="1" ht="15" hidden="1">
      <c r="A103"/>
      <c r="B103"/>
      <c r="C103"/>
      <c r="D103"/>
      <c r="E103"/>
      <c r="F103"/>
      <c r="G103"/>
      <c r="H103"/>
      <c r="I103"/>
    </row>
    <row r="104" spans="1:9" s="1" customFormat="1" ht="15" hidden="1">
      <c r="A104"/>
      <c r="B104"/>
      <c r="C104"/>
      <c r="D104"/>
      <c r="E104"/>
      <c r="F104"/>
      <c r="G104"/>
      <c r="H104"/>
      <c r="I104"/>
    </row>
    <row r="105" spans="1:9" s="1" customFormat="1" ht="15" hidden="1">
      <c r="A105"/>
      <c r="B105"/>
      <c r="C105"/>
      <c r="D105"/>
      <c r="E105"/>
      <c r="F105"/>
      <c r="G105"/>
      <c r="H105"/>
      <c r="I105"/>
    </row>
    <row r="106" spans="1:9" s="1" customFormat="1" ht="15" hidden="1">
      <c r="A106"/>
      <c r="B106"/>
      <c r="C106"/>
      <c r="D106"/>
      <c r="E106"/>
      <c r="F106"/>
      <c r="G106"/>
      <c r="H106"/>
      <c r="I106"/>
    </row>
    <row r="107" spans="1:9" s="1" customFormat="1" ht="15" hidden="1">
      <c r="A107"/>
      <c r="B107"/>
      <c r="C107"/>
      <c r="D107"/>
      <c r="E107"/>
      <c r="F107"/>
      <c r="G107"/>
      <c r="H107"/>
      <c r="I107"/>
    </row>
    <row r="108" spans="1:9" s="1" customFormat="1" ht="15" hidden="1">
      <c r="A108"/>
      <c r="B108"/>
      <c r="C108"/>
      <c r="D108"/>
      <c r="E108"/>
      <c r="F108"/>
      <c r="G108"/>
      <c r="H108"/>
      <c r="I108"/>
    </row>
    <row r="109" spans="1:9" s="1" customFormat="1" ht="15" hidden="1">
      <c r="A109"/>
      <c r="B109"/>
      <c r="C109"/>
      <c r="D109"/>
      <c r="E109"/>
      <c r="F109"/>
      <c r="G109"/>
      <c r="H109"/>
      <c r="I109"/>
    </row>
    <row r="110" spans="1:9" s="1" customFormat="1" ht="15" hidden="1">
      <c r="A110"/>
      <c r="B110"/>
      <c r="C110"/>
      <c r="D110"/>
      <c r="E110"/>
      <c r="F110"/>
      <c r="G110"/>
      <c r="H110"/>
      <c r="I110"/>
    </row>
    <row r="111" spans="1:9" s="1" customFormat="1" ht="15" hidden="1" customHeight="1">
      <c r="A111"/>
      <c r="B111"/>
      <c r="C111"/>
      <c r="D111"/>
      <c r="E111"/>
      <c r="F111"/>
      <c r="G111"/>
      <c r="H111"/>
      <c r="I111"/>
    </row>
    <row r="112" spans="1:9" s="1" customFormat="1" ht="15" hidden="1" customHeight="1">
      <c r="A112"/>
      <c r="B112"/>
      <c r="C112"/>
      <c r="D112"/>
      <c r="E112"/>
      <c r="F112"/>
      <c r="G112"/>
      <c r="H112"/>
      <c r="I112"/>
    </row>
    <row r="113" spans="1:9" s="1" customFormat="1" ht="15" hidden="1" customHeight="1">
      <c r="A113"/>
      <c r="B113"/>
      <c r="C113"/>
      <c r="D113"/>
      <c r="E113"/>
      <c r="F113"/>
      <c r="G113"/>
      <c r="H113"/>
      <c r="I113"/>
    </row>
    <row r="114" spans="1:9" s="1" customFormat="1" ht="15" hidden="1" customHeight="1">
      <c r="A114"/>
      <c r="B114"/>
      <c r="C114"/>
      <c r="D114"/>
      <c r="E114"/>
      <c r="F114"/>
      <c r="G114"/>
      <c r="H114"/>
      <c r="I114"/>
    </row>
    <row r="115" spans="1:9" s="1" customFormat="1" ht="15" hidden="1" customHeight="1">
      <c r="A115"/>
      <c r="B115"/>
      <c r="C115"/>
      <c r="D115"/>
      <c r="E115"/>
      <c r="F115"/>
      <c r="G115"/>
      <c r="H115"/>
      <c r="I115"/>
    </row>
    <row r="116" spans="1:9" s="1" customFormat="1" ht="15" hidden="1" customHeight="1">
      <c r="A116"/>
      <c r="B116"/>
      <c r="C116"/>
      <c r="D116"/>
      <c r="E116"/>
      <c r="F116"/>
      <c r="G116"/>
      <c r="H116"/>
      <c r="I116"/>
    </row>
    <row r="117" spans="1:9" s="1" customFormat="1" ht="15" hidden="1" customHeight="1">
      <c r="A117"/>
      <c r="B117"/>
      <c r="C117"/>
      <c r="D117"/>
      <c r="E117"/>
      <c r="F117"/>
      <c r="G117"/>
      <c r="H117"/>
      <c r="I117"/>
    </row>
    <row r="118" spans="1:9" s="1" customFormat="1" ht="15" hidden="1" customHeight="1">
      <c r="A118"/>
      <c r="B118"/>
      <c r="C118"/>
      <c r="D118"/>
      <c r="E118"/>
      <c r="F118"/>
      <c r="G118"/>
      <c r="H118"/>
      <c r="I118"/>
    </row>
    <row r="119" spans="1:9" s="1" customFormat="1" ht="15" hidden="1" customHeight="1">
      <c r="A119"/>
      <c r="B119"/>
      <c r="C119"/>
      <c r="D119"/>
      <c r="E119"/>
      <c r="F119"/>
      <c r="G119"/>
      <c r="H119"/>
      <c r="I119"/>
    </row>
    <row r="120" spans="1:9" s="1" customFormat="1" ht="15" hidden="1" customHeight="1">
      <c r="A120"/>
      <c r="B120"/>
      <c r="C120"/>
      <c r="D120"/>
      <c r="E120"/>
      <c r="F120"/>
      <c r="G120"/>
      <c r="H120"/>
      <c r="I120"/>
    </row>
    <row r="121" spans="1:9" s="1" customFormat="1" ht="15" hidden="1" customHeight="1">
      <c r="A121"/>
      <c r="B121"/>
      <c r="C121"/>
      <c r="D121"/>
      <c r="E121"/>
      <c r="F121"/>
      <c r="G121"/>
      <c r="H121"/>
      <c r="I121"/>
    </row>
    <row r="122" spans="1:9" s="1" customFormat="1" ht="15" hidden="1" customHeight="1">
      <c r="A122"/>
      <c r="B122"/>
      <c r="C122"/>
      <c r="D122"/>
      <c r="E122"/>
      <c r="F122"/>
      <c r="G122"/>
      <c r="H122"/>
      <c r="I122"/>
    </row>
    <row r="123" spans="1:9" s="1" customFormat="1" ht="15" hidden="1" customHeight="1">
      <c r="A123"/>
      <c r="B123"/>
      <c r="C123"/>
      <c r="D123"/>
      <c r="E123"/>
      <c r="F123"/>
      <c r="G123"/>
      <c r="H123"/>
      <c r="I123"/>
    </row>
    <row r="124" spans="1:9" s="1" customFormat="1" ht="15" hidden="1" customHeight="1">
      <c r="A124"/>
      <c r="B124"/>
      <c r="C124"/>
      <c r="D124"/>
      <c r="E124"/>
      <c r="F124"/>
      <c r="G124"/>
      <c r="H124"/>
      <c r="I124"/>
    </row>
    <row r="125" spans="1:9" s="1" customFormat="1" ht="15" hidden="1" customHeight="1">
      <c r="A125"/>
      <c r="B125"/>
      <c r="C125"/>
      <c r="D125"/>
      <c r="E125"/>
      <c r="F125"/>
      <c r="G125"/>
      <c r="H125"/>
      <c r="I125"/>
    </row>
    <row r="126" spans="1:9" s="1" customFormat="1" ht="15" hidden="1" customHeight="1">
      <c r="A126"/>
      <c r="B126"/>
      <c r="C126"/>
      <c r="D126"/>
      <c r="E126"/>
      <c r="F126"/>
      <c r="G126"/>
      <c r="H126"/>
      <c r="I126"/>
    </row>
    <row r="127" spans="1:9" s="1" customFormat="1" ht="15" hidden="1" customHeight="1">
      <c r="A127"/>
      <c r="B127"/>
      <c r="C127"/>
      <c r="D127"/>
      <c r="E127"/>
      <c r="F127"/>
      <c r="G127"/>
      <c r="H127"/>
      <c r="I127"/>
    </row>
    <row r="128" spans="1:9" s="1" customFormat="1" ht="15" hidden="1" customHeight="1">
      <c r="A128"/>
      <c r="B128"/>
      <c r="C128"/>
      <c r="D128"/>
      <c r="E128"/>
      <c r="F128"/>
      <c r="G128"/>
      <c r="H128"/>
      <c r="I128"/>
    </row>
    <row r="129" spans="1:9" s="1" customFormat="1" ht="15" hidden="1" customHeight="1">
      <c r="A129"/>
      <c r="B129"/>
      <c r="C129"/>
      <c r="D129"/>
      <c r="E129"/>
      <c r="F129"/>
      <c r="G129"/>
      <c r="H129"/>
      <c r="I129"/>
    </row>
    <row r="130" spans="1:9" s="1" customFormat="1" ht="15" hidden="1" customHeight="1">
      <c r="A130"/>
      <c r="B130"/>
      <c r="C130"/>
      <c r="D130"/>
      <c r="E130"/>
      <c r="F130"/>
      <c r="G130"/>
      <c r="H130"/>
      <c r="I130"/>
    </row>
    <row r="131" spans="1:9" s="1" customFormat="1" ht="15" hidden="1" customHeight="1">
      <c r="A131"/>
      <c r="B131"/>
      <c r="C131"/>
      <c r="D131"/>
      <c r="E131"/>
      <c r="F131"/>
      <c r="G131"/>
      <c r="H131"/>
      <c r="I131"/>
    </row>
    <row r="132" spans="1:9" s="1" customFormat="1" ht="15" hidden="1" customHeight="1">
      <c r="A132"/>
      <c r="B132"/>
      <c r="C132"/>
      <c r="D132"/>
      <c r="E132"/>
      <c r="F132"/>
      <c r="G132"/>
      <c r="H132"/>
      <c r="I132"/>
    </row>
    <row r="133" spans="1:9" s="1" customFormat="1" ht="15" hidden="1" customHeight="1">
      <c r="A133"/>
      <c r="B133"/>
      <c r="C133"/>
      <c r="D133"/>
      <c r="E133"/>
      <c r="F133"/>
      <c r="G133"/>
      <c r="H133"/>
      <c r="I133"/>
    </row>
    <row r="134" spans="1:9" s="1" customFormat="1" ht="15" hidden="1" customHeight="1">
      <c r="A134"/>
      <c r="B134"/>
      <c r="C134"/>
      <c r="D134"/>
      <c r="E134"/>
      <c r="F134"/>
      <c r="G134"/>
      <c r="H134"/>
      <c r="I134"/>
    </row>
    <row r="135" spans="1:9" s="1" customFormat="1" ht="15" hidden="1" customHeight="1">
      <c r="A135"/>
      <c r="B135"/>
      <c r="C135"/>
      <c r="D135"/>
      <c r="E135"/>
      <c r="F135"/>
      <c r="G135"/>
      <c r="H135"/>
      <c r="I135"/>
    </row>
    <row r="136" spans="1:9" s="1" customFormat="1" ht="15" hidden="1" customHeight="1">
      <c r="A136"/>
      <c r="B136"/>
      <c r="C136"/>
      <c r="D136"/>
      <c r="E136"/>
      <c r="F136"/>
      <c r="G136"/>
      <c r="H136"/>
      <c r="I136"/>
    </row>
    <row r="137" spans="1:9" s="1" customFormat="1" ht="15" hidden="1" customHeight="1">
      <c r="A137"/>
      <c r="B137"/>
      <c r="C137"/>
      <c r="D137"/>
      <c r="E137"/>
      <c r="F137"/>
      <c r="G137"/>
      <c r="H137"/>
      <c r="I137"/>
    </row>
    <row r="138" spans="1:9" s="1" customFormat="1" ht="15" hidden="1" customHeight="1">
      <c r="A138"/>
      <c r="B138"/>
      <c r="C138"/>
      <c r="D138"/>
      <c r="E138"/>
      <c r="F138"/>
      <c r="G138"/>
      <c r="H138"/>
      <c r="I138"/>
    </row>
    <row r="139" spans="1:9" s="1" customFormat="1" ht="15" hidden="1" customHeight="1">
      <c r="A139"/>
      <c r="B139"/>
      <c r="C139"/>
      <c r="D139"/>
      <c r="E139"/>
      <c r="F139"/>
      <c r="G139"/>
      <c r="H139"/>
      <c r="I139"/>
    </row>
    <row r="140" spans="1:9" s="1" customFormat="1" ht="15" hidden="1" customHeight="1">
      <c r="A140"/>
      <c r="B140"/>
      <c r="C140"/>
      <c r="D140"/>
      <c r="E140"/>
      <c r="F140"/>
      <c r="G140"/>
      <c r="H140"/>
      <c r="I140"/>
    </row>
    <row r="141" spans="1:9" s="1" customFormat="1" ht="15" hidden="1" customHeight="1">
      <c r="A141"/>
      <c r="B141"/>
      <c r="C141"/>
      <c r="D141"/>
      <c r="E141"/>
      <c r="F141"/>
      <c r="G141"/>
      <c r="H141"/>
      <c r="I141"/>
    </row>
    <row r="142" spans="1:9" s="1" customFormat="1" ht="15" hidden="1" customHeight="1">
      <c r="A142"/>
      <c r="B142"/>
      <c r="C142"/>
      <c r="D142"/>
      <c r="E142"/>
      <c r="F142"/>
      <c r="G142"/>
      <c r="H142"/>
      <c r="I142"/>
    </row>
    <row r="143" spans="1:9" s="1" customFormat="1" ht="15" hidden="1" customHeight="1">
      <c r="A143"/>
      <c r="B143"/>
      <c r="C143"/>
      <c r="D143"/>
      <c r="E143"/>
      <c r="F143"/>
      <c r="G143"/>
      <c r="H143"/>
      <c r="I143"/>
    </row>
    <row r="144" spans="1:9" s="1" customFormat="1" ht="15" hidden="1" customHeight="1">
      <c r="A144"/>
      <c r="B144"/>
      <c r="C144"/>
      <c r="D144"/>
      <c r="E144"/>
      <c r="F144"/>
      <c r="G144"/>
      <c r="H144"/>
      <c r="I144"/>
    </row>
    <row r="145" spans="1:9" s="1" customFormat="1" ht="15" hidden="1" customHeight="1">
      <c r="A145"/>
      <c r="B145"/>
      <c r="C145"/>
      <c r="D145"/>
      <c r="E145"/>
      <c r="F145"/>
      <c r="G145"/>
      <c r="H145"/>
      <c r="I145"/>
    </row>
    <row r="146" spans="1:9" s="1" customFormat="1" ht="15" hidden="1" customHeight="1">
      <c r="A146"/>
      <c r="B146"/>
      <c r="C146"/>
      <c r="D146"/>
      <c r="E146"/>
      <c r="F146"/>
      <c r="G146"/>
      <c r="H146"/>
      <c r="I146"/>
    </row>
    <row r="147" spans="1:9" s="1" customFormat="1" ht="15" hidden="1" customHeight="1">
      <c r="A147"/>
      <c r="B147"/>
      <c r="C147"/>
      <c r="D147"/>
      <c r="E147"/>
      <c r="F147"/>
      <c r="G147"/>
      <c r="H147"/>
      <c r="I147"/>
    </row>
    <row r="148" spans="1:9" s="1" customFormat="1" ht="15" hidden="1" customHeight="1">
      <c r="A148"/>
      <c r="B148"/>
      <c r="C148"/>
      <c r="D148"/>
      <c r="E148"/>
      <c r="F148"/>
      <c r="G148"/>
      <c r="H148"/>
      <c r="I148"/>
    </row>
    <row r="149" spans="1:9" s="1" customFormat="1" ht="15" hidden="1" customHeight="1">
      <c r="A149"/>
      <c r="B149"/>
      <c r="C149"/>
      <c r="D149"/>
      <c r="E149"/>
      <c r="F149"/>
      <c r="G149"/>
      <c r="H149"/>
      <c r="I149"/>
    </row>
    <row r="150" spans="1:9" s="1" customFormat="1" ht="15" hidden="1" customHeight="1">
      <c r="A150"/>
      <c r="B150"/>
      <c r="C150"/>
      <c r="D150"/>
      <c r="E150"/>
      <c r="F150"/>
      <c r="G150"/>
      <c r="H150"/>
      <c r="I150"/>
    </row>
    <row r="151" spans="1:9" s="1" customFormat="1" ht="15" hidden="1" customHeight="1">
      <c r="A151"/>
      <c r="B151"/>
      <c r="C151"/>
      <c r="D151"/>
      <c r="E151"/>
      <c r="F151"/>
      <c r="G151"/>
      <c r="H151"/>
      <c r="I151"/>
    </row>
    <row r="152" spans="1:9" s="1" customFormat="1" ht="15" hidden="1" customHeight="1">
      <c r="A152"/>
      <c r="B152"/>
      <c r="C152"/>
      <c r="D152"/>
      <c r="E152"/>
      <c r="F152"/>
      <c r="G152"/>
      <c r="H152"/>
      <c r="I152"/>
    </row>
    <row r="153" spans="1:9" s="1" customFormat="1" ht="15" hidden="1" customHeight="1">
      <c r="A153"/>
      <c r="B153"/>
      <c r="C153"/>
      <c r="D153"/>
      <c r="E153"/>
      <c r="F153"/>
      <c r="G153"/>
      <c r="H153"/>
      <c r="I153"/>
    </row>
    <row r="154" spans="1:9" s="1" customFormat="1" ht="15" hidden="1" customHeight="1">
      <c r="A154"/>
      <c r="B154"/>
      <c r="C154"/>
      <c r="D154"/>
      <c r="E154"/>
      <c r="F154"/>
      <c r="G154"/>
      <c r="H154"/>
      <c r="I154"/>
    </row>
    <row r="155" spans="1:9" s="1" customFormat="1" ht="15" hidden="1" customHeight="1">
      <c r="A155"/>
      <c r="B155"/>
      <c r="C155"/>
      <c r="D155"/>
      <c r="E155"/>
      <c r="F155"/>
      <c r="G155"/>
      <c r="H155"/>
      <c r="I155"/>
    </row>
    <row r="156" spans="1:9" s="1" customFormat="1" ht="15" hidden="1" customHeight="1">
      <c r="A156"/>
      <c r="B156"/>
      <c r="C156"/>
      <c r="D156"/>
      <c r="E156"/>
      <c r="F156"/>
      <c r="G156"/>
      <c r="H156"/>
      <c r="I156"/>
    </row>
    <row r="157" spans="1:9" s="1" customFormat="1" ht="15" hidden="1" customHeight="1">
      <c r="A157"/>
      <c r="B157"/>
      <c r="C157"/>
      <c r="D157"/>
      <c r="E157"/>
      <c r="F157"/>
      <c r="G157"/>
      <c r="H157"/>
      <c r="I157"/>
    </row>
    <row r="158" spans="1:9" s="1" customFormat="1" ht="15" hidden="1" customHeight="1">
      <c r="A158"/>
      <c r="B158"/>
      <c r="C158"/>
      <c r="D158"/>
      <c r="E158"/>
      <c r="F158"/>
      <c r="G158"/>
      <c r="H158"/>
      <c r="I158"/>
    </row>
    <row r="159" spans="1:9" s="1" customFormat="1" ht="15" hidden="1" customHeight="1">
      <c r="A159"/>
      <c r="B159"/>
      <c r="C159"/>
      <c r="D159"/>
      <c r="E159"/>
      <c r="F159"/>
      <c r="G159"/>
      <c r="H159"/>
      <c r="I159"/>
    </row>
    <row r="160" spans="1:9" s="1" customFormat="1" ht="15" hidden="1" customHeight="1">
      <c r="A160"/>
      <c r="B160"/>
      <c r="C160"/>
      <c r="D160"/>
      <c r="E160"/>
      <c r="F160"/>
      <c r="G160"/>
      <c r="H160"/>
      <c r="I160"/>
    </row>
    <row r="161" spans="1:9" s="1" customFormat="1" ht="15" hidden="1" customHeight="1">
      <c r="A161"/>
      <c r="B161"/>
      <c r="C161"/>
      <c r="D161"/>
      <c r="E161"/>
      <c r="F161"/>
      <c r="G161"/>
      <c r="H161"/>
      <c r="I161"/>
    </row>
    <row r="162" spans="1:9" s="1" customFormat="1" ht="15" hidden="1" customHeight="1">
      <c r="A162"/>
      <c r="B162"/>
      <c r="C162"/>
      <c r="D162"/>
      <c r="E162"/>
      <c r="F162"/>
      <c r="G162"/>
      <c r="H162"/>
      <c r="I162"/>
    </row>
    <row r="163" spans="1:9" s="1" customFormat="1" ht="15" hidden="1" customHeight="1">
      <c r="A163"/>
      <c r="B163"/>
      <c r="C163"/>
      <c r="D163"/>
      <c r="E163"/>
      <c r="F163"/>
      <c r="G163"/>
      <c r="H163"/>
      <c r="I163"/>
    </row>
    <row r="164" spans="1:9" s="1" customFormat="1" ht="15" hidden="1" customHeight="1">
      <c r="A164"/>
      <c r="B164"/>
      <c r="C164"/>
      <c r="D164"/>
      <c r="E164"/>
      <c r="F164"/>
      <c r="G164"/>
      <c r="H164"/>
      <c r="I164"/>
    </row>
    <row r="165" spans="1:9" s="1" customFormat="1" ht="15" hidden="1" customHeight="1">
      <c r="A165"/>
      <c r="B165"/>
      <c r="C165"/>
      <c r="D165"/>
      <c r="E165"/>
      <c r="F165"/>
      <c r="G165"/>
      <c r="H165"/>
      <c r="I165"/>
    </row>
    <row r="166" spans="1:9" s="1" customFormat="1" ht="15" hidden="1" customHeight="1">
      <c r="A166"/>
      <c r="B166"/>
      <c r="C166"/>
      <c r="D166"/>
      <c r="E166"/>
      <c r="F166"/>
      <c r="G166"/>
      <c r="H166"/>
      <c r="I166"/>
    </row>
  </sheetData>
  <sheetProtection algorithmName="SHA-512" hashValue="gy0Qd3T8MBXEWVBDV4yyjkwnpgdJ0tVTk3l7WnK8Feede5DeDp5A7bb7CrxPFgHyJDeC0H3i5/SB9zZFrQIQRQ==" saltValue="T3qLjnWRODjymyPPfaKFrQ==" spinCount="100000" sheet="1" objects="1" scenarios="1"/>
  <mergeCells count="17">
    <mergeCell ref="A80:E80"/>
    <mergeCell ref="G80:I80"/>
    <mergeCell ref="A81:E81"/>
    <mergeCell ref="H81:I81"/>
    <mergeCell ref="A14:K27"/>
    <mergeCell ref="A28:K28"/>
    <mergeCell ref="A77:K77"/>
    <mergeCell ref="A78:E78"/>
    <mergeCell ref="G78:I78"/>
    <mergeCell ref="A79:E79"/>
    <mergeCell ref="H79:I79"/>
    <mergeCell ref="A13:K13"/>
    <mergeCell ref="A9:K9"/>
    <mergeCell ref="A10:I10"/>
    <mergeCell ref="J10:K10"/>
    <mergeCell ref="A11:I12"/>
    <mergeCell ref="J11:K11"/>
  </mergeCells>
  <conditionalFormatting sqref="D30:E30 G30:H30">
    <cfRule type="cellIs" dxfId="20" priority="32" stopIfTrue="1" operator="notEqual">
      <formula>""</formula>
    </cfRule>
  </conditionalFormatting>
  <conditionalFormatting sqref="F30">
    <cfRule type="cellIs" dxfId="19" priority="36" stopIfTrue="1" operator="notEqual">
      <formula>""</formula>
    </cfRule>
  </conditionalFormatting>
  <conditionalFormatting sqref="D31:H75">
    <cfRule type="cellIs" dxfId="18" priority="28" stopIfTrue="1" operator="notEqual">
      <formula>""</formula>
    </cfRule>
  </conditionalFormatting>
  <conditionalFormatting sqref="F30">
    <cfRule type="cellIs" dxfId="17" priority="35" stopIfTrue="1" operator="equal">
      <formula>""</formula>
    </cfRule>
  </conditionalFormatting>
  <conditionalFormatting sqref="D30:E30 G30:H30">
    <cfRule type="cellIs" dxfId="16" priority="31" stopIfTrue="1" operator="equal">
      <formula>""</formula>
    </cfRule>
  </conditionalFormatting>
  <conditionalFormatting sqref="D31:H75">
    <cfRule type="cellIs" dxfId="15" priority="29" stopIfTrue="1" operator="equal">
      <formula>""</formula>
    </cfRule>
  </conditionalFormatting>
  <conditionalFormatting sqref="D31:H75">
    <cfRule type="cellIs" dxfId="14" priority="27" stopIfTrue="1" operator="equal">
      <formula>0</formula>
    </cfRule>
  </conditionalFormatting>
  <conditionalFormatting sqref="L78:L81 N78:XFD79 M80:XFD81">
    <cfRule type="cellIs" dxfId="13" priority="6" stopIfTrue="1" operator="equal">
      <formula>1</formula>
    </cfRule>
  </conditionalFormatting>
  <conditionalFormatting sqref="F30">
    <cfRule type="expression" dxfId="12" priority="33" stopIfTrue="1">
      <formula>$F$31=""</formula>
    </cfRule>
  </conditionalFormatting>
  <conditionalFormatting sqref="D30:E30 G30:H30">
    <cfRule type="expression" dxfId="11" priority="30" stopIfTrue="1">
      <formula>NOT(ISERROR(SEARCH("""Não Houve Utilização""",D30)))</formula>
    </cfRule>
  </conditionalFormatting>
  <conditionalFormatting sqref="F30">
    <cfRule type="expression" dxfId="10" priority="34" stopIfTrue="1">
      <formula>NOT(ISERROR(SEARCH("""Não Houve Utilização""",F30)))</formula>
    </cfRule>
  </conditionalFormatting>
  <pageMargins left="0.511811023622047" right="0.511811023622047" top="0.78740157480315021" bottom="0.78740157480315021" header="0.31496062992126012" footer="0.31496062992126012"/>
  <pageSetup paperSize="0" scale="56" fitToWidth="0" fitToHeight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EU166"/>
  <sheetViews>
    <sheetView workbookViewId="0"/>
  </sheetViews>
  <sheetFormatPr defaultRowHeight="0" customHeight="1" zeroHeight="1"/>
  <cols>
    <col min="1" max="1" width="2.7109375" style="256" customWidth="1"/>
    <col min="2" max="2" width="4.5703125" style="256" customWidth="1"/>
    <col min="3" max="3" width="8.7109375" style="256" customWidth="1"/>
    <col min="4" max="4" width="23" style="256" customWidth="1"/>
    <col min="5" max="5" width="21.28515625" style="256" bestFit="1" customWidth="1"/>
    <col min="6" max="6" width="40.85546875" style="256" customWidth="1"/>
    <col min="7" max="7" width="28.42578125" style="256" customWidth="1"/>
    <col min="8" max="8" width="15.85546875" style="256" customWidth="1"/>
    <col min="9" max="9" width="5.5703125" style="256" hidden="1" customWidth="1"/>
    <col min="10" max="10" width="8.140625" style="256" customWidth="1"/>
    <col min="11" max="11" width="8" style="256" customWidth="1"/>
    <col min="12" max="12" width="2.28515625" style="255" customWidth="1"/>
    <col min="13" max="13" width="33" style="256" hidden="1" customWidth="1"/>
    <col min="14" max="14" width="14.42578125" style="256" hidden="1" customWidth="1"/>
    <col min="15" max="95" width="0.28515625" style="256" hidden="1" customWidth="1"/>
    <col min="96" max="16375" width="9.140625" style="256" hidden="1" customWidth="1"/>
    <col min="16376" max="16384" width="0.28515625" style="256" hidden="1" customWidth="1"/>
  </cols>
  <sheetData>
    <row r="1" spans="1:13" ht="15.75" thickBot="1">
      <c r="A1" s="252"/>
      <c r="B1" s="253"/>
      <c r="C1" s="253"/>
      <c r="D1" s="253"/>
      <c r="E1" s="253"/>
      <c r="F1" s="253"/>
      <c r="G1" s="253"/>
      <c r="H1" s="253"/>
      <c r="I1" s="253"/>
      <c r="J1" s="253"/>
      <c r="K1" s="254"/>
    </row>
    <row r="2" spans="1:13" ht="15.75" thickBot="1">
      <c r="A2" s="257"/>
      <c r="B2" s="255"/>
      <c r="C2" s="255"/>
      <c r="D2" s="258"/>
      <c r="E2" s="259"/>
      <c r="F2" s="260" t="s">
        <v>1106</v>
      </c>
      <c r="G2" s="259"/>
      <c r="H2" s="259"/>
      <c r="I2" s="259"/>
      <c r="J2" s="261" t="s">
        <v>2</v>
      </c>
      <c r="K2" s="262"/>
    </row>
    <row r="3" spans="1:13" ht="15.75" thickBot="1">
      <c r="A3" s="257"/>
      <c r="B3" s="255"/>
      <c r="C3" s="255"/>
      <c r="D3" s="258"/>
      <c r="E3" s="259"/>
      <c r="F3" s="260" t="s">
        <v>1107</v>
      </c>
      <c r="G3" s="259"/>
      <c r="H3" s="259"/>
      <c r="I3" s="259"/>
      <c r="J3" s="263">
        <f>Dados!$C$4</f>
        <v>0</v>
      </c>
      <c r="K3" s="264"/>
    </row>
    <row r="4" spans="1:13" ht="15">
      <c r="A4" s="257"/>
      <c r="B4" s="255"/>
      <c r="C4" s="255"/>
      <c r="D4" s="255"/>
      <c r="E4" s="258"/>
      <c r="F4" s="260" t="s">
        <v>1108</v>
      </c>
      <c r="G4" s="255"/>
      <c r="H4" s="255"/>
      <c r="I4" s="255"/>
      <c r="J4" s="255"/>
      <c r="K4" s="265"/>
    </row>
    <row r="5" spans="1:13" ht="15">
      <c r="A5" s="257"/>
      <c r="B5" s="255"/>
      <c r="C5" s="255"/>
      <c r="D5" s="255"/>
      <c r="E5" s="258"/>
      <c r="F5" s="258"/>
      <c r="G5" s="266"/>
      <c r="H5" s="255"/>
      <c r="I5" s="255"/>
      <c r="J5" s="255"/>
      <c r="K5" s="265"/>
    </row>
    <row r="6" spans="1:13" ht="15">
      <c r="A6" s="257"/>
      <c r="B6" s="255"/>
      <c r="C6" s="255"/>
      <c r="D6" s="255"/>
      <c r="F6" s="267" t="s">
        <v>2399</v>
      </c>
      <c r="G6" s="268"/>
      <c r="H6" s="268"/>
      <c r="I6" s="268"/>
      <c r="J6" s="255"/>
      <c r="K6" s="265"/>
    </row>
    <row r="7" spans="1:13" ht="15">
      <c r="A7" s="257"/>
      <c r="B7" s="255"/>
      <c r="C7" s="255"/>
      <c r="D7" s="255"/>
      <c r="E7" s="255"/>
      <c r="F7" s="255"/>
      <c r="G7" s="255"/>
      <c r="H7" s="255"/>
      <c r="I7" s="255"/>
      <c r="J7" s="255"/>
      <c r="K7" s="265"/>
    </row>
    <row r="8" spans="1:13" ht="15">
      <c r="A8" s="269" t="s">
        <v>1112</v>
      </c>
      <c r="B8" s="270"/>
      <c r="C8" s="270"/>
      <c r="D8" s="270"/>
      <c r="E8" s="270"/>
      <c r="F8" s="270"/>
      <c r="G8" s="270"/>
      <c r="H8" s="270"/>
      <c r="I8" s="270"/>
      <c r="J8" s="270"/>
      <c r="K8" s="271"/>
    </row>
    <row r="9" spans="1:13" ht="18.75" customHeight="1">
      <c r="A9" s="536" t="str">
        <f>IFERROR(VLOOKUP(Dados!$C$4,Info!$A:$P,3,FALSE),"")</f>
        <v>-</v>
      </c>
      <c r="B9" s="536"/>
      <c r="C9" s="536"/>
      <c r="D9" s="536"/>
      <c r="E9" s="536"/>
      <c r="F9" s="536"/>
      <c r="G9" s="536"/>
      <c r="H9" s="536"/>
      <c r="I9" s="536"/>
      <c r="J9" s="536"/>
      <c r="K9" s="536"/>
    </row>
    <row r="10" spans="1:13" ht="15">
      <c r="A10" s="537" t="s">
        <v>26</v>
      </c>
      <c r="B10" s="537"/>
      <c r="C10" s="537"/>
      <c r="D10" s="537"/>
      <c r="E10" s="537"/>
      <c r="F10" s="537"/>
      <c r="G10" s="537"/>
      <c r="H10" s="537"/>
      <c r="I10" s="537"/>
      <c r="J10" s="538" t="s">
        <v>1113</v>
      </c>
      <c r="K10" s="538"/>
    </row>
    <row r="11" spans="1:13" ht="15">
      <c r="A11" s="539">
        <f>IFERROR(VLOOKUP(Dados!$C$4,Info!$A:$P,2,FALSE),"")</f>
        <v>0</v>
      </c>
      <c r="B11" s="539"/>
      <c r="C11" s="539"/>
      <c r="D11" s="539"/>
      <c r="E11" s="539"/>
      <c r="F11" s="539"/>
      <c r="G11" s="539"/>
      <c r="H11" s="539"/>
      <c r="I11" s="539"/>
      <c r="J11" s="538" t="e">
        <f>IF(#REF!="","",#REF!)</f>
        <v>#REF!</v>
      </c>
      <c r="K11" s="538"/>
    </row>
    <row r="12" spans="1:13" ht="15" customHeight="1">
      <c r="A12" s="539"/>
      <c r="B12" s="539"/>
      <c r="C12" s="539"/>
      <c r="D12" s="539"/>
      <c r="E12" s="539"/>
      <c r="F12" s="539"/>
      <c r="G12" s="539"/>
      <c r="H12" s="539"/>
      <c r="I12" s="539"/>
      <c r="J12" s="272" t="e">
        <f>IF(#REF!="","",#REF!)</f>
        <v>#REF!</v>
      </c>
      <c r="K12" s="272" t="e">
        <f>IF(#REF!="","",#REF!)</f>
        <v>#REF!</v>
      </c>
    </row>
    <row r="13" spans="1:13" s="273" customFormat="1" ht="15">
      <c r="A13" s="535" t="s">
        <v>2396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258"/>
    </row>
    <row r="14" spans="1:13" ht="15" customHeight="1">
      <c r="A14" s="543" t="s">
        <v>2400</v>
      </c>
      <c r="B14" s="543"/>
      <c r="C14" s="543"/>
      <c r="D14" s="543"/>
      <c r="E14" s="543"/>
      <c r="F14" s="543"/>
      <c r="G14" s="543"/>
      <c r="H14" s="543"/>
      <c r="I14" s="543"/>
      <c r="J14" s="543"/>
      <c r="K14" s="543"/>
    </row>
    <row r="15" spans="1:13" ht="15">
      <c r="A15" s="543"/>
      <c r="B15" s="543"/>
      <c r="C15" s="543"/>
      <c r="D15" s="543"/>
      <c r="E15" s="543"/>
      <c r="F15" s="543"/>
      <c r="G15" s="543"/>
      <c r="H15" s="543"/>
      <c r="I15" s="543"/>
      <c r="J15" s="543"/>
      <c r="K15" s="543"/>
      <c r="M15" s="256" t="s">
        <v>49</v>
      </c>
    </row>
    <row r="16" spans="1:13" ht="15">
      <c r="A16" s="543"/>
      <c r="B16" s="543"/>
      <c r="C16" s="543"/>
      <c r="D16" s="543"/>
      <c r="E16" s="543"/>
      <c r="F16" s="543"/>
      <c r="G16" s="543"/>
      <c r="H16" s="543"/>
      <c r="I16" s="543"/>
      <c r="J16" s="543"/>
      <c r="K16" s="543"/>
      <c r="M16" s="256" t="s">
        <v>77</v>
      </c>
    </row>
    <row r="17" spans="1:13" ht="15" customHeight="1">
      <c r="A17" s="543"/>
      <c r="B17" s="543"/>
      <c r="C17" s="543"/>
      <c r="D17" s="543"/>
      <c r="E17" s="543"/>
      <c r="F17" s="543"/>
      <c r="G17" s="543"/>
      <c r="H17" s="543"/>
      <c r="I17" s="543"/>
      <c r="J17" s="543"/>
      <c r="K17" s="543"/>
      <c r="M17" s="256" t="s">
        <v>108</v>
      </c>
    </row>
    <row r="18" spans="1:13" ht="15" customHeight="1">
      <c r="A18" s="543"/>
      <c r="B18" s="543"/>
      <c r="C18" s="543"/>
      <c r="D18" s="543"/>
      <c r="E18" s="543"/>
      <c r="F18" s="543"/>
      <c r="G18" s="543"/>
      <c r="H18" s="543"/>
      <c r="I18" s="543"/>
      <c r="J18" s="543"/>
      <c r="K18" s="543"/>
    </row>
    <row r="19" spans="1:13" ht="15" customHeight="1">
      <c r="A19" s="543"/>
      <c r="B19" s="543"/>
      <c r="C19" s="543"/>
      <c r="D19" s="543"/>
      <c r="E19" s="543"/>
      <c r="F19" s="543"/>
      <c r="G19" s="543"/>
      <c r="H19" s="543"/>
      <c r="I19" s="543"/>
      <c r="J19" s="543"/>
      <c r="K19" s="543"/>
    </row>
    <row r="20" spans="1:13" ht="15" customHeight="1">
      <c r="A20" s="543"/>
      <c r="B20" s="543"/>
      <c r="C20" s="543"/>
      <c r="D20" s="543"/>
      <c r="E20" s="543"/>
      <c r="F20" s="543"/>
      <c r="G20" s="543"/>
      <c r="H20" s="543"/>
      <c r="I20" s="543"/>
      <c r="J20" s="543"/>
      <c r="K20" s="543"/>
    </row>
    <row r="21" spans="1:13" ht="15" customHeight="1">
      <c r="A21" s="543"/>
      <c r="B21" s="543"/>
      <c r="C21" s="543"/>
      <c r="D21" s="543"/>
      <c r="E21" s="543"/>
      <c r="F21" s="543"/>
      <c r="G21" s="543"/>
      <c r="H21" s="543"/>
      <c r="I21" s="543"/>
      <c r="J21" s="543"/>
      <c r="K21" s="543"/>
    </row>
    <row r="22" spans="1:13" ht="15" customHeight="1">
      <c r="A22" s="543"/>
      <c r="B22" s="543"/>
      <c r="C22" s="543"/>
      <c r="D22" s="543"/>
      <c r="E22" s="543"/>
      <c r="F22" s="543"/>
      <c r="G22" s="543"/>
      <c r="H22" s="543"/>
      <c r="I22" s="543"/>
      <c r="J22" s="543"/>
      <c r="K22" s="543"/>
    </row>
    <row r="23" spans="1:13" ht="15" customHeight="1">
      <c r="A23" s="543"/>
      <c r="B23" s="543"/>
      <c r="C23" s="543"/>
      <c r="D23" s="543"/>
      <c r="E23" s="543"/>
      <c r="F23" s="543"/>
      <c r="G23" s="543"/>
      <c r="H23" s="543"/>
      <c r="I23" s="543"/>
      <c r="J23" s="543"/>
      <c r="K23" s="543"/>
    </row>
    <row r="24" spans="1:13" ht="15" customHeight="1">
      <c r="A24" s="543"/>
      <c r="B24" s="543"/>
      <c r="C24" s="543"/>
      <c r="D24" s="543"/>
      <c r="E24" s="543"/>
      <c r="F24" s="543"/>
      <c r="G24" s="543"/>
      <c r="H24" s="543"/>
      <c r="I24" s="543"/>
      <c r="J24" s="543"/>
      <c r="K24" s="543"/>
    </row>
    <row r="25" spans="1:13" ht="15" customHeight="1">
      <c r="A25" s="543"/>
      <c r="B25" s="543"/>
      <c r="C25" s="543"/>
      <c r="D25" s="543"/>
      <c r="E25" s="543"/>
      <c r="F25" s="543"/>
      <c r="G25" s="543"/>
      <c r="H25" s="543"/>
      <c r="I25" s="543"/>
      <c r="J25" s="543"/>
      <c r="K25" s="543"/>
    </row>
    <row r="26" spans="1:13" ht="15" customHeight="1">
      <c r="A26" s="543"/>
      <c r="B26" s="543"/>
      <c r="C26" s="543"/>
      <c r="D26" s="543"/>
      <c r="E26" s="543"/>
      <c r="F26" s="543"/>
      <c r="G26" s="543"/>
      <c r="H26" s="543"/>
      <c r="I26" s="543"/>
      <c r="J26" s="543"/>
      <c r="K26" s="543"/>
    </row>
    <row r="27" spans="1:13" ht="15" customHeight="1">
      <c r="A27" s="543"/>
      <c r="B27" s="543"/>
      <c r="C27" s="543"/>
      <c r="D27" s="543"/>
      <c r="E27" s="543"/>
      <c r="F27" s="543"/>
      <c r="G27" s="543"/>
      <c r="H27" s="543"/>
      <c r="I27" s="543"/>
      <c r="J27" s="543"/>
      <c r="K27" s="543"/>
    </row>
    <row r="28" spans="1:13" ht="15" customHeight="1" thickBot="1">
      <c r="A28" s="544" t="s">
        <v>2398</v>
      </c>
      <c r="B28" s="544"/>
      <c r="C28" s="544"/>
      <c r="D28" s="544"/>
      <c r="E28" s="544"/>
      <c r="F28" s="544"/>
      <c r="G28" s="544"/>
      <c r="H28" s="544"/>
      <c r="I28" s="544"/>
      <c r="J28" s="544"/>
      <c r="K28" s="544"/>
    </row>
    <row r="29" spans="1:13" ht="15">
      <c r="A29" s="274"/>
      <c r="B29" s="275"/>
      <c r="C29" s="275"/>
      <c r="D29" s="275"/>
      <c r="E29" s="275"/>
      <c r="F29" s="275"/>
      <c r="G29" s="275"/>
      <c r="H29" s="276"/>
      <c r="I29" s="276"/>
      <c r="J29" s="275"/>
      <c r="K29" s="277"/>
    </row>
    <row r="30" spans="1:13" ht="22.5">
      <c r="A30" s="278"/>
      <c r="B30" s="255"/>
      <c r="C30" s="255"/>
      <c r="D30" s="279" t="str">
        <f>IF(COUNTBLANK($D$31:$D$75)=45,"","Mês Referência")</f>
        <v/>
      </c>
      <c r="E30" s="279" t="str">
        <f>IF(COUNTBLANK($D$31:$D$75)=45,"","Alocação do Dispêndio")</f>
        <v/>
      </c>
      <c r="F30" s="279" t="str">
        <f>IF(COUNTBLANK($D$31:$D$75)=45,"Não Houve Utilização de Taxa de Bancada em Passagens, Diárias e Inscrições no Período","Número do Documento Fiscal")</f>
        <v>Não Houve Utilização de Taxa de Bancada em Passagens, Diárias e Inscrições no Período</v>
      </c>
      <c r="G30" s="279" t="str">
        <f>IF(COUNTBLANK($D$31:$D$75)=45,"","Valor documento Fiscal (R$)")</f>
        <v/>
      </c>
      <c r="H30" s="279" t="str">
        <f>IF(COUNTBLANK($D$31:$D$75)=45,"","Data de emissão do Documento Fiscal")</f>
        <v/>
      </c>
      <c r="I30" s="280"/>
      <c r="J30" s="255"/>
      <c r="K30" s="281"/>
    </row>
    <row r="31" spans="1:13" ht="15">
      <c r="A31" s="278"/>
      <c r="B31" s="255"/>
      <c r="C31" s="255"/>
      <c r="D31" s="282" t="str">
        <f>IFERROR(VLOOKUP(CONCATENATE("PID-",$M31),Utilização_de_Taxa_de_Bancada!C$11:J$66,4,FALSE),"")</f>
        <v/>
      </c>
      <c r="E31" s="282" t="str">
        <f>IFERROR(VLOOKUP(CONCATENATE("PID-",$M31),Utilização_de_Taxa_de_Bancada!C$11:J$66,5,FALSE),"")</f>
        <v/>
      </c>
      <c r="F31" s="283" t="str">
        <f>IFERROR(VLOOKUP(CONCATENATE("PID-",$M31),Utilização_de_Taxa_de_Bancada!C$11:J$66,6,FALSE),"")</f>
        <v/>
      </c>
      <c r="G31" s="284" t="str">
        <f>IFERROR(VLOOKUP(CONCATENATE("PID-",$M31),Utilização_de_Taxa_de_Bancada!C$11:J$66,7,FALSE),"")</f>
        <v/>
      </c>
      <c r="H31" s="285" t="str">
        <f>IFERROR(VLOOKUP(CONCATENATE("PID-",$M31),Utilização_de_Taxa_de_Bancada!C$11:J$66,8,FALSE),"")</f>
        <v/>
      </c>
      <c r="I31" s="280"/>
      <c r="J31" s="255"/>
      <c r="K31" s="281"/>
      <c r="M31" s="256">
        <v>1</v>
      </c>
    </row>
    <row r="32" spans="1:13" ht="15">
      <c r="A32" s="278"/>
      <c r="B32" s="255"/>
      <c r="C32" s="255"/>
      <c r="D32" s="282" t="str">
        <f>IFERROR(VLOOKUP(CONCATENATE("PID-",$M32),Utilização_de_Taxa_de_Bancada!C$11:J$66,4,FALSE),"")</f>
        <v/>
      </c>
      <c r="E32" s="282" t="str">
        <f>IFERROR(VLOOKUP(CONCATENATE("PID-",$M32),Utilização_de_Taxa_de_Bancada!C$11:J$66,5,FALSE),"")</f>
        <v/>
      </c>
      <c r="F32" s="283" t="str">
        <f>IFERROR(VLOOKUP(CONCATENATE("PID-",$M32),Utilização_de_Taxa_de_Bancada!C$11:J$66,6,FALSE),"")</f>
        <v/>
      </c>
      <c r="G32" s="284" t="str">
        <f>IFERROR(VLOOKUP(CONCATENATE("PID-",$M32),Utilização_de_Taxa_de_Bancada!C$11:J$66,7,FALSE),"")</f>
        <v/>
      </c>
      <c r="H32" s="285" t="str">
        <f>IFERROR(VLOOKUP(CONCATENATE("PID-",$M32),Utilização_de_Taxa_de_Bancada!C$11:J$66,8,FALSE),"")</f>
        <v/>
      </c>
      <c r="I32" s="280"/>
      <c r="J32" s="255"/>
      <c r="K32" s="281"/>
      <c r="M32" s="256">
        <v>2</v>
      </c>
    </row>
    <row r="33" spans="1:13" ht="15">
      <c r="A33" s="278"/>
      <c r="B33" s="255"/>
      <c r="C33" s="255"/>
      <c r="D33" s="282" t="str">
        <f>IFERROR(VLOOKUP(CONCATENATE("PID-",$M33),Utilização_de_Taxa_de_Bancada!C$11:J$66,4,FALSE),"")</f>
        <v/>
      </c>
      <c r="E33" s="282" t="str">
        <f>IFERROR(VLOOKUP(CONCATENATE("PID-",$M33),Utilização_de_Taxa_de_Bancada!C$11:J$66,5,FALSE),"")</f>
        <v/>
      </c>
      <c r="F33" s="283" t="str">
        <f>IFERROR(VLOOKUP(CONCATENATE("PID-",$M33),Utilização_de_Taxa_de_Bancada!C$11:J$66,6,FALSE),"")</f>
        <v/>
      </c>
      <c r="G33" s="284" t="str">
        <f>IFERROR(VLOOKUP(CONCATENATE("PID-",$M33),Utilização_de_Taxa_de_Bancada!C$11:J$66,7,FALSE),"")</f>
        <v/>
      </c>
      <c r="H33" s="285" t="str">
        <f>IFERROR(VLOOKUP(CONCATENATE("PID-",$M33),Utilização_de_Taxa_de_Bancada!C$11:J$66,8,FALSE),"")</f>
        <v/>
      </c>
      <c r="I33" s="280"/>
      <c r="J33" s="255"/>
      <c r="K33" s="281"/>
      <c r="M33" s="256">
        <v>3</v>
      </c>
    </row>
    <row r="34" spans="1:13" ht="15">
      <c r="A34" s="278"/>
      <c r="B34" s="255"/>
      <c r="C34" s="255"/>
      <c r="D34" s="282" t="str">
        <f>IFERROR(VLOOKUP(CONCATENATE("PID-",$M34),Utilização_de_Taxa_de_Bancada!C$11:J$66,4,FALSE),"")</f>
        <v/>
      </c>
      <c r="E34" s="282" t="str">
        <f>IFERROR(VLOOKUP(CONCATENATE("PID-",$M34),Utilização_de_Taxa_de_Bancada!C$11:J$66,5,FALSE),"")</f>
        <v/>
      </c>
      <c r="F34" s="283" t="str">
        <f>IFERROR(VLOOKUP(CONCATENATE("PID-",$M34),Utilização_de_Taxa_de_Bancada!C$11:J$66,6,FALSE),"")</f>
        <v/>
      </c>
      <c r="G34" s="284" t="str">
        <f>IFERROR(VLOOKUP(CONCATENATE("PID-",$M34),Utilização_de_Taxa_de_Bancada!C$11:J$66,7,FALSE),"")</f>
        <v/>
      </c>
      <c r="H34" s="285" t="str">
        <f>IFERROR(VLOOKUP(CONCATENATE("PID-",$M34),Utilização_de_Taxa_de_Bancada!C$11:J$66,8,FALSE),"")</f>
        <v/>
      </c>
      <c r="I34" s="280"/>
      <c r="J34" s="255"/>
      <c r="K34" s="281"/>
      <c r="M34" s="256">
        <v>4</v>
      </c>
    </row>
    <row r="35" spans="1:13" ht="15">
      <c r="A35" s="278"/>
      <c r="B35" s="255"/>
      <c r="C35" s="255"/>
      <c r="D35" s="282" t="str">
        <f>IFERROR(VLOOKUP(CONCATENATE("PID-",$M35),Utilização_de_Taxa_de_Bancada!C$11:J$66,4,FALSE),"")</f>
        <v/>
      </c>
      <c r="E35" s="282" t="str">
        <f>IFERROR(VLOOKUP(CONCATENATE("PID-",$M35),Utilização_de_Taxa_de_Bancada!C$11:J$66,5,FALSE),"")</f>
        <v/>
      </c>
      <c r="F35" s="283" t="str">
        <f>IFERROR(VLOOKUP(CONCATENATE("PID-",$M35),Utilização_de_Taxa_de_Bancada!C$11:J$66,6,FALSE),"")</f>
        <v/>
      </c>
      <c r="G35" s="284" t="str">
        <f>IFERROR(VLOOKUP(CONCATENATE("PID-",$M35),Utilização_de_Taxa_de_Bancada!C$11:J$66,7,FALSE),"")</f>
        <v/>
      </c>
      <c r="H35" s="285" t="str">
        <f>IFERROR(VLOOKUP(CONCATENATE("PID-",$M35),Utilização_de_Taxa_de_Bancada!C$11:J$66,8,FALSE),"")</f>
        <v/>
      </c>
      <c r="I35" s="280"/>
      <c r="J35" s="255"/>
      <c r="K35" s="281"/>
      <c r="M35" s="256">
        <v>5</v>
      </c>
    </row>
    <row r="36" spans="1:13" ht="15">
      <c r="A36" s="278"/>
      <c r="B36" s="286"/>
      <c r="C36" s="286"/>
      <c r="D36" s="282" t="str">
        <f>IFERROR(VLOOKUP(CONCATENATE("PID-",$M36),Utilização_de_Taxa_de_Bancada!C$11:J$66,4,FALSE),"")</f>
        <v/>
      </c>
      <c r="E36" s="282" t="str">
        <f>IFERROR(VLOOKUP(CONCATENATE("PID-",$M36),Utilização_de_Taxa_de_Bancada!C$11:J$66,5,FALSE),"")</f>
        <v/>
      </c>
      <c r="F36" s="283" t="str">
        <f>IFERROR(VLOOKUP(CONCATENATE("PID-",$M36),Utilização_de_Taxa_de_Bancada!C$11:J$66,6,FALSE),"")</f>
        <v/>
      </c>
      <c r="G36" s="284" t="str">
        <f>IFERROR(VLOOKUP(CONCATENATE("PID-",$M36),Utilização_de_Taxa_de_Bancada!C$11:J$66,7,FALSE),"")</f>
        <v/>
      </c>
      <c r="H36" s="285" t="str">
        <f>IFERROR(VLOOKUP(CONCATENATE("PID-",$M36),Utilização_de_Taxa_de_Bancada!C$11:J$66,8,FALSE),"")</f>
        <v/>
      </c>
      <c r="I36" s="280"/>
      <c r="J36" s="255"/>
      <c r="K36" s="281"/>
      <c r="M36" s="256">
        <v>6</v>
      </c>
    </row>
    <row r="37" spans="1:13" ht="15">
      <c r="A37" s="278"/>
      <c r="B37" s="286"/>
      <c r="C37" s="286"/>
      <c r="D37" s="282" t="str">
        <f>IFERROR(VLOOKUP(CONCATENATE("PID-",$M37),Utilização_de_Taxa_de_Bancada!C$11:J$66,4,FALSE),"")</f>
        <v/>
      </c>
      <c r="E37" s="282" t="str">
        <f>IFERROR(VLOOKUP(CONCATENATE("PID-",$M37),Utilização_de_Taxa_de_Bancada!C$11:J$66,5,FALSE),"")</f>
        <v/>
      </c>
      <c r="F37" s="283" t="str">
        <f>IFERROR(VLOOKUP(CONCATENATE("PID-",$M37),Utilização_de_Taxa_de_Bancada!C$11:J$66,6,FALSE),"")</f>
        <v/>
      </c>
      <c r="G37" s="284" t="str">
        <f>IFERROR(VLOOKUP(CONCATENATE("PID-",$M37),Utilização_de_Taxa_de_Bancada!C$11:J$66,7,FALSE),"")</f>
        <v/>
      </c>
      <c r="H37" s="285" t="str">
        <f>IFERROR(VLOOKUP(CONCATENATE("PID-",$M37),Utilização_de_Taxa_de_Bancada!C$11:J$66,8,FALSE),"")</f>
        <v/>
      </c>
      <c r="I37" s="280"/>
      <c r="J37" s="255"/>
      <c r="K37" s="281"/>
      <c r="M37" s="256">
        <v>7</v>
      </c>
    </row>
    <row r="38" spans="1:13" ht="15">
      <c r="A38" s="278"/>
      <c r="B38" s="286"/>
      <c r="C38" s="286"/>
      <c r="D38" s="282" t="str">
        <f>IFERROR(VLOOKUP(CONCATENATE("PID-",$M38),Utilização_de_Taxa_de_Bancada!C$11:J$66,4,FALSE),"")</f>
        <v/>
      </c>
      <c r="E38" s="282" t="str">
        <f>IFERROR(VLOOKUP(CONCATENATE("PID-",$M38),Utilização_de_Taxa_de_Bancada!C$11:J$66,5,FALSE),"")</f>
        <v/>
      </c>
      <c r="F38" s="283" t="str">
        <f>IFERROR(VLOOKUP(CONCATENATE("PID-",$M38),Utilização_de_Taxa_de_Bancada!C$11:J$66,6,FALSE),"")</f>
        <v/>
      </c>
      <c r="G38" s="284" t="str">
        <f>IFERROR(VLOOKUP(CONCATENATE("PID-",$M38),Utilização_de_Taxa_de_Bancada!C$11:J$66,7,FALSE),"")</f>
        <v/>
      </c>
      <c r="H38" s="285" t="str">
        <f>IFERROR(VLOOKUP(CONCATENATE("PID-",$M38),Utilização_de_Taxa_de_Bancada!C$11:J$66,8,FALSE),"")</f>
        <v/>
      </c>
      <c r="I38" s="280"/>
      <c r="J38" s="255"/>
      <c r="K38" s="281"/>
      <c r="M38" s="256">
        <v>8</v>
      </c>
    </row>
    <row r="39" spans="1:13" ht="15">
      <c r="A39" s="278"/>
      <c r="B39" s="286"/>
      <c r="C39" s="286"/>
      <c r="D39" s="282" t="str">
        <f>IFERROR(VLOOKUP(CONCATENATE("PID-",$M39),Utilização_de_Taxa_de_Bancada!C$11:J$66,4,FALSE),"")</f>
        <v/>
      </c>
      <c r="E39" s="282" t="str">
        <f>IFERROR(VLOOKUP(CONCATENATE("PID-",$M39),Utilização_de_Taxa_de_Bancada!C$11:J$66,5,FALSE),"")</f>
        <v/>
      </c>
      <c r="F39" s="283" t="str">
        <f>IFERROR(VLOOKUP(CONCATENATE("PID-",$M39),Utilização_de_Taxa_de_Bancada!C$11:J$66,6,FALSE),"")</f>
        <v/>
      </c>
      <c r="G39" s="284" t="str">
        <f>IFERROR(VLOOKUP(CONCATENATE("PID-",$M39),Utilização_de_Taxa_de_Bancada!C$11:J$66,7,FALSE),"")</f>
        <v/>
      </c>
      <c r="H39" s="285" t="str">
        <f>IFERROR(VLOOKUP(CONCATENATE("PID-",$M39),Utilização_de_Taxa_de_Bancada!C$11:J$66,8,FALSE),"")</f>
        <v/>
      </c>
      <c r="I39" s="280"/>
      <c r="J39" s="255"/>
      <c r="K39" s="281"/>
      <c r="M39" s="256">
        <v>9</v>
      </c>
    </row>
    <row r="40" spans="1:13" ht="15">
      <c r="A40" s="278"/>
      <c r="B40" s="286"/>
      <c r="C40" s="286"/>
      <c r="D40" s="282" t="str">
        <f>IFERROR(VLOOKUP(CONCATENATE("PID-",$M40),Utilização_de_Taxa_de_Bancada!C$11:J$66,4,FALSE),"")</f>
        <v/>
      </c>
      <c r="E40" s="282" t="str">
        <f>IFERROR(VLOOKUP(CONCATENATE("PID-",$M40),Utilização_de_Taxa_de_Bancada!C$11:J$66,5,FALSE),"")</f>
        <v/>
      </c>
      <c r="F40" s="283" t="str">
        <f>IFERROR(VLOOKUP(CONCATENATE("PID-",$M40),Utilização_de_Taxa_de_Bancada!C$11:J$66,6,FALSE),"")</f>
        <v/>
      </c>
      <c r="G40" s="284" t="str">
        <f>IFERROR(VLOOKUP(CONCATENATE("PID-",$M40),Utilização_de_Taxa_de_Bancada!C$11:J$66,7,FALSE),"")</f>
        <v/>
      </c>
      <c r="H40" s="285" t="str">
        <f>IFERROR(VLOOKUP(CONCATENATE("PID-",$M40),Utilização_de_Taxa_de_Bancada!C$11:J$66,8,FALSE),"")</f>
        <v/>
      </c>
      <c r="I40" s="280"/>
      <c r="J40" s="255"/>
      <c r="K40" s="281"/>
      <c r="M40" s="256">
        <v>10</v>
      </c>
    </row>
    <row r="41" spans="1:13" ht="15">
      <c r="A41" s="278"/>
      <c r="B41" s="286"/>
      <c r="C41" s="286"/>
      <c r="D41" s="282" t="str">
        <f>IFERROR(VLOOKUP(CONCATENATE("PID-",$M41),Utilização_de_Taxa_de_Bancada!C$11:J$66,4,FALSE),"")</f>
        <v/>
      </c>
      <c r="E41" s="282" t="str">
        <f>IFERROR(VLOOKUP(CONCATENATE("PID-",$M41),Utilização_de_Taxa_de_Bancada!C$11:J$66,5,FALSE),"")</f>
        <v/>
      </c>
      <c r="F41" s="283" t="str">
        <f>IFERROR(VLOOKUP(CONCATENATE("PID-",$M41),Utilização_de_Taxa_de_Bancada!C$11:J$66,6,FALSE),"")</f>
        <v/>
      </c>
      <c r="G41" s="284" t="str">
        <f>IFERROR(VLOOKUP(CONCATENATE("PID-",$M41),Utilização_de_Taxa_de_Bancada!C$11:J$66,7,FALSE),"")</f>
        <v/>
      </c>
      <c r="H41" s="285" t="str">
        <f>IFERROR(VLOOKUP(CONCATENATE("PID-",$M41),Utilização_de_Taxa_de_Bancada!C$11:J$66,8,FALSE),"")</f>
        <v/>
      </c>
      <c r="I41" s="280"/>
      <c r="J41" s="255"/>
      <c r="K41" s="281"/>
      <c r="M41" s="256">
        <v>11</v>
      </c>
    </row>
    <row r="42" spans="1:13" ht="15">
      <c r="A42" s="278"/>
      <c r="B42" s="286"/>
      <c r="C42" s="286"/>
      <c r="D42" s="282" t="str">
        <f>IFERROR(VLOOKUP(CONCATENATE("PID-",$M42),Utilização_de_Taxa_de_Bancada!C$11:J$66,4,FALSE),"")</f>
        <v/>
      </c>
      <c r="E42" s="282" t="str">
        <f>IFERROR(VLOOKUP(CONCATENATE("PID-",$M42),Utilização_de_Taxa_de_Bancada!C$11:J$66,5,FALSE),"")</f>
        <v/>
      </c>
      <c r="F42" s="283" t="str">
        <f>IFERROR(VLOOKUP(CONCATENATE("PID-",$M42),Utilização_de_Taxa_de_Bancada!C$11:J$66,6,FALSE),"")</f>
        <v/>
      </c>
      <c r="G42" s="284" t="str">
        <f>IFERROR(VLOOKUP(CONCATENATE("PID-",$M42),Utilização_de_Taxa_de_Bancada!C$11:J$66,7,FALSE),"")</f>
        <v/>
      </c>
      <c r="H42" s="285" t="str">
        <f>IFERROR(VLOOKUP(CONCATENATE("PID-",$M42),Utilização_de_Taxa_de_Bancada!C$11:J$66,8,FALSE),"")</f>
        <v/>
      </c>
      <c r="I42" s="280"/>
      <c r="J42" s="255"/>
      <c r="K42" s="281"/>
      <c r="M42" s="256">
        <v>12</v>
      </c>
    </row>
    <row r="43" spans="1:13" ht="15">
      <c r="A43" s="278"/>
      <c r="B43" s="286"/>
      <c r="C43" s="286"/>
      <c r="D43" s="282" t="str">
        <f>IFERROR(VLOOKUP(CONCATENATE("PID-",$M43),Utilização_de_Taxa_de_Bancada!C$11:J$66,4,FALSE),"")</f>
        <v/>
      </c>
      <c r="E43" s="282" t="str">
        <f>IFERROR(VLOOKUP(CONCATENATE("PID-",$M43),Utilização_de_Taxa_de_Bancada!C$11:J$66,5,FALSE),"")</f>
        <v/>
      </c>
      <c r="F43" s="283" t="str">
        <f>IFERROR(VLOOKUP(CONCATENATE("PID-",$M43),Utilização_de_Taxa_de_Bancada!C$11:J$66,6,FALSE),"")</f>
        <v/>
      </c>
      <c r="G43" s="284" t="str">
        <f>IFERROR(VLOOKUP(CONCATENATE("PID-",$M43),Utilização_de_Taxa_de_Bancada!C$11:J$66,7,FALSE),"")</f>
        <v/>
      </c>
      <c r="H43" s="285" t="str">
        <f>IFERROR(VLOOKUP(CONCATENATE("PID-",$M43),Utilização_de_Taxa_de_Bancada!C$11:J$66,8,FALSE),"")</f>
        <v/>
      </c>
      <c r="I43" s="287"/>
      <c r="J43" s="255"/>
      <c r="K43" s="281"/>
      <c r="M43" s="256">
        <v>13</v>
      </c>
    </row>
    <row r="44" spans="1:13" ht="15">
      <c r="A44" s="278"/>
      <c r="B44" s="286"/>
      <c r="C44" s="286"/>
      <c r="D44" s="282" t="str">
        <f>IFERROR(VLOOKUP(CONCATENATE("PID-",$M44),Utilização_de_Taxa_de_Bancada!C$11:J$66,4,FALSE),"")</f>
        <v/>
      </c>
      <c r="E44" s="282" t="str">
        <f>IFERROR(VLOOKUP(CONCATENATE("PID-",$M44),Utilização_de_Taxa_de_Bancada!C$11:J$66,5,FALSE),"")</f>
        <v/>
      </c>
      <c r="F44" s="283" t="str">
        <f>IFERROR(VLOOKUP(CONCATENATE("PID-",$M44),Utilização_de_Taxa_de_Bancada!C$11:J$66,6,FALSE),"")</f>
        <v/>
      </c>
      <c r="G44" s="284" t="str">
        <f>IFERROR(VLOOKUP(CONCATENATE("PID-",$M44),Utilização_de_Taxa_de_Bancada!C$11:J$66,7,FALSE),"")</f>
        <v/>
      </c>
      <c r="H44" s="285" t="str">
        <f>IFERROR(VLOOKUP(CONCATENATE("PID-",$M44),Utilização_de_Taxa_de_Bancada!C$11:J$66,8,FALSE),"")</f>
        <v/>
      </c>
      <c r="I44" s="287"/>
      <c r="J44" s="255"/>
      <c r="K44" s="281"/>
      <c r="M44" s="256">
        <v>14</v>
      </c>
    </row>
    <row r="45" spans="1:13" ht="15">
      <c r="A45" s="278"/>
      <c r="B45" s="286"/>
      <c r="C45" s="286"/>
      <c r="D45" s="282" t="str">
        <f>IFERROR(VLOOKUP(CONCATENATE("PID-",$M45),Utilização_de_Taxa_de_Bancada!C$11:J$66,4,FALSE),"")</f>
        <v/>
      </c>
      <c r="E45" s="282" t="str">
        <f>IFERROR(VLOOKUP(CONCATENATE("PID-",$M45),Utilização_de_Taxa_de_Bancada!C$11:J$66,5,FALSE),"")</f>
        <v/>
      </c>
      <c r="F45" s="283" t="str">
        <f>IFERROR(VLOOKUP(CONCATENATE("PID-",$M45),Utilização_de_Taxa_de_Bancada!C$11:J$66,6,FALSE),"")</f>
        <v/>
      </c>
      <c r="G45" s="284" t="str">
        <f>IFERROR(VLOOKUP(CONCATENATE("PID-",$M45),Utilização_de_Taxa_de_Bancada!C$11:J$66,7,FALSE),"")</f>
        <v/>
      </c>
      <c r="H45" s="285" t="str">
        <f>IFERROR(VLOOKUP(CONCATENATE("PID-",$M45),Utilização_de_Taxa_de_Bancada!C$11:J$66,8,FALSE),"")</f>
        <v/>
      </c>
      <c r="I45" s="287"/>
      <c r="J45" s="255"/>
      <c r="K45" s="281"/>
      <c r="M45" s="256">
        <v>15</v>
      </c>
    </row>
    <row r="46" spans="1:13" ht="15">
      <c r="A46" s="278"/>
      <c r="B46" s="286"/>
      <c r="C46" s="286"/>
      <c r="D46" s="282" t="str">
        <f>IFERROR(VLOOKUP(CONCATENATE("PID-",$M46),Utilização_de_Taxa_de_Bancada!C$11:J$66,4,FALSE),"")</f>
        <v/>
      </c>
      <c r="E46" s="282" t="str">
        <f>IFERROR(VLOOKUP(CONCATENATE("PID-",$M46),Utilização_de_Taxa_de_Bancada!C$11:J$66,5,FALSE),"")</f>
        <v/>
      </c>
      <c r="F46" s="283" t="str">
        <f>IFERROR(VLOOKUP(CONCATENATE("PID-",$M46),Utilização_de_Taxa_de_Bancada!C$11:J$66,6,FALSE),"")</f>
        <v/>
      </c>
      <c r="G46" s="284" t="str">
        <f>IFERROR(VLOOKUP(CONCATENATE("PID-",$M46),Utilização_de_Taxa_de_Bancada!C$11:J$66,7,FALSE),"")</f>
        <v/>
      </c>
      <c r="H46" s="285" t="str">
        <f>IFERROR(VLOOKUP(CONCATENATE("PID-",$M46),Utilização_de_Taxa_de_Bancada!C$11:J$66,8,FALSE),"")</f>
        <v/>
      </c>
      <c r="I46" s="287"/>
      <c r="J46" s="255"/>
      <c r="K46" s="281"/>
      <c r="M46" s="256">
        <v>16</v>
      </c>
    </row>
    <row r="47" spans="1:13" ht="15">
      <c r="A47" s="278"/>
      <c r="B47" s="286"/>
      <c r="C47" s="286"/>
      <c r="D47" s="282" t="str">
        <f>IFERROR(VLOOKUP(CONCATENATE("PID-",$M47),Utilização_de_Taxa_de_Bancada!C$11:J$66,4,FALSE),"")</f>
        <v/>
      </c>
      <c r="E47" s="282" t="str">
        <f>IFERROR(VLOOKUP(CONCATENATE("PID-",$M47),Utilização_de_Taxa_de_Bancada!C$11:J$66,5,FALSE),"")</f>
        <v/>
      </c>
      <c r="F47" s="283" t="str">
        <f>IFERROR(VLOOKUP(CONCATENATE("PID-",$M47),Utilização_de_Taxa_de_Bancada!C$11:J$66,6,FALSE),"")</f>
        <v/>
      </c>
      <c r="G47" s="284" t="str">
        <f>IFERROR(VLOOKUP(CONCATENATE("PID-",$M47),Utilização_de_Taxa_de_Bancada!C$11:J$66,7,FALSE),"")</f>
        <v/>
      </c>
      <c r="H47" s="285" t="str">
        <f>IFERROR(VLOOKUP(CONCATENATE("PID-",$M47),Utilização_de_Taxa_de_Bancada!C$11:J$66,8,FALSE),"")</f>
        <v/>
      </c>
      <c r="I47" s="287"/>
      <c r="J47" s="255"/>
      <c r="K47" s="281"/>
      <c r="M47" s="256">
        <v>17</v>
      </c>
    </row>
    <row r="48" spans="1:13" ht="15">
      <c r="A48" s="278"/>
      <c r="B48" s="286"/>
      <c r="C48" s="286"/>
      <c r="D48" s="282" t="str">
        <f>IFERROR(VLOOKUP(CONCATENATE("PID-",$M48),Utilização_de_Taxa_de_Bancada!C$11:J$66,4,FALSE),"")</f>
        <v/>
      </c>
      <c r="E48" s="282" t="str">
        <f>IFERROR(VLOOKUP(CONCATENATE("PID-",$M48),Utilização_de_Taxa_de_Bancada!C$11:J$66,5,FALSE),"")</f>
        <v/>
      </c>
      <c r="F48" s="283" t="str">
        <f>IFERROR(VLOOKUP(CONCATENATE("PID-",$M48),Utilização_de_Taxa_de_Bancada!C$11:J$66,6,FALSE),"")</f>
        <v/>
      </c>
      <c r="G48" s="284" t="str">
        <f>IFERROR(VLOOKUP(CONCATENATE("PID-",$M48),Utilização_de_Taxa_de_Bancada!C$11:J$66,7,FALSE),"")</f>
        <v/>
      </c>
      <c r="H48" s="285" t="str">
        <f>IFERROR(VLOOKUP(CONCATENATE("PID-",$M48),Utilização_de_Taxa_de_Bancada!C$11:J$66,8,FALSE),"")</f>
        <v/>
      </c>
      <c r="I48" s="287"/>
      <c r="J48" s="255"/>
      <c r="K48" s="281"/>
      <c r="M48" s="256">
        <v>18</v>
      </c>
    </row>
    <row r="49" spans="1:13" ht="15">
      <c r="A49" s="278"/>
      <c r="B49" s="286"/>
      <c r="C49" s="286"/>
      <c r="D49" s="282" t="str">
        <f>IFERROR(VLOOKUP(CONCATENATE("PID-",$M49),Utilização_de_Taxa_de_Bancada!C$11:J$66,4,FALSE),"")</f>
        <v/>
      </c>
      <c r="E49" s="282" t="str">
        <f>IFERROR(VLOOKUP(CONCATENATE("PID-",$M49),Utilização_de_Taxa_de_Bancada!C$11:J$66,5,FALSE),"")</f>
        <v/>
      </c>
      <c r="F49" s="283" t="str">
        <f>IFERROR(VLOOKUP(CONCATENATE("PID-",$M49),Utilização_de_Taxa_de_Bancada!C$11:J$66,6,FALSE),"")</f>
        <v/>
      </c>
      <c r="G49" s="284" t="str">
        <f>IFERROR(VLOOKUP(CONCATENATE("PID-",$M49),Utilização_de_Taxa_de_Bancada!C$11:J$66,7,FALSE),"")</f>
        <v/>
      </c>
      <c r="H49" s="285" t="str">
        <f>IFERROR(VLOOKUP(CONCATENATE("PID-",$M49),Utilização_de_Taxa_de_Bancada!C$11:J$66,8,FALSE),"")</f>
        <v/>
      </c>
      <c r="I49" s="287"/>
      <c r="J49" s="255"/>
      <c r="K49" s="281"/>
      <c r="M49" s="256">
        <v>19</v>
      </c>
    </row>
    <row r="50" spans="1:13" ht="15">
      <c r="A50" s="278"/>
      <c r="B50" s="286"/>
      <c r="C50" s="286"/>
      <c r="D50" s="282" t="str">
        <f>IFERROR(VLOOKUP(CONCATENATE("PID-",$M50),Utilização_de_Taxa_de_Bancada!C$11:J$66,4,FALSE),"")</f>
        <v/>
      </c>
      <c r="E50" s="282" t="str">
        <f>IFERROR(VLOOKUP(CONCATENATE("PID-",$M50),Utilização_de_Taxa_de_Bancada!C$11:J$66,5,FALSE),"")</f>
        <v/>
      </c>
      <c r="F50" s="283" t="str">
        <f>IFERROR(VLOOKUP(CONCATENATE("PID-",$M50),Utilização_de_Taxa_de_Bancada!C$11:J$66,6,FALSE),"")</f>
        <v/>
      </c>
      <c r="G50" s="284" t="str">
        <f>IFERROR(VLOOKUP(CONCATENATE("PID-",$M50),Utilização_de_Taxa_de_Bancada!C$11:J$66,7,FALSE),"")</f>
        <v/>
      </c>
      <c r="H50" s="285" t="str">
        <f>IFERROR(VLOOKUP(CONCATENATE("PID-",$M50),Utilização_de_Taxa_de_Bancada!C$11:J$66,8,FALSE),"")</f>
        <v/>
      </c>
      <c r="I50" s="287"/>
      <c r="J50" s="255"/>
      <c r="K50" s="281"/>
      <c r="M50" s="256">
        <v>20</v>
      </c>
    </row>
    <row r="51" spans="1:13" ht="15">
      <c r="A51" s="278"/>
      <c r="B51" s="286"/>
      <c r="C51" s="286"/>
      <c r="D51" s="282" t="str">
        <f>IFERROR(VLOOKUP(CONCATENATE("PID-",$M51),Utilização_de_Taxa_de_Bancada!C$11:J$66,4,FALSE),"")</f>
        <v/>
      </c>
      <c r="E51" s="282" t="str">
        <f>IFERROR(VLOOKUP(CONCATENATE("PID-",$M51),Utilização_de_Taxa_de_Bancada!C$11:J$66,5,FALSE),"")</f>
        <v/>
      </c>
      <c r="F51" s="283" t="str">
        <f>IFERROR(VLOOKUP(CONCATENATE("PID-",$M51),Utilização_de_Taxa_de_Bancada!C$11:J$66,6,FALSE),"")</f>
        <v/>
      </c>
      <c r="G51" s="284" t="str">
        <f>IFERROR(VLOOKUP(CONCATENATE("PID-",$M51),Utilização_de_Taxa_de_Bancada!C$11:J$66,7,FALSE),"")</f>
        <v/>
      </c>
      <c r="H51" s="285" t="str">
        <f>IFERROR(VLOOKUP(CONCATENATE("PID-",$M51),Utilização_de_Taxa_de_Bancada!C$11:J$66,8,FALSE),"")</f>
        <v/>
      </c>
      <c r="I51" s="287"/>
      <c r="J51" s="255"/>
      <c r="K51" s="281"/>
      <c r="M51" s="256">
        <v>21</v>
      </c>
    </row>
    <row r="52" spans="1:13" ht="15">
      <c r="A52" s="278"/>
      <c r="B52" s="286"/>
      <c r="C52" s="286"/>
      <c r="D52" s="282" t="str">
        <f>IFERROR(VLOOKUP(CONCATENATE("PID-",$M52),Utilização_de_Taxa_de_Bancada!C$11:J$66,4,FALSE),"")</f>
        <v/>
      </c>
      <c r="E52" s="282" t="str">
        <f>IFERROR(VLOOKUP(CONCATENATE("PID-",$M52),Utilização_de_Taxa_de_Bancada!C$11:J$66,5,FALSE),"")</f>
        <v/>
      </c>
      <c r="F52" s="283" t="str">
        <f>IFERROR(VLOOKUP(CONCATENATE("PID-",$M52),Utilização_de_Taxa_de_Bancada!C$11:J$66,6,FALSE),"")</f>
        <v/>
      </c>
      <c r="G52" s="284" t="str">
        <f>IFERROR(VLOOKUP(CONCATENATE("PID-",$M52),Utilização_de_Taxa_de_Bancada!C$11:J$66,7,FALSE),"")</f>
        <v/>
      </c>
      <c r="H52" s="285" t="str">
        <f>IFERROR(VLOOKUP(CONCATENATE("PID-",$M52),Utilização_de_Taxa_de_Bancada!C$11:J$66,8,FALSE),"")</f>
        <v/>
      </c>
      <c r="I52" s="287"/>
      <c r="J52" s="255"/>
      <c r="K52" s="281"/>
      <c r="M52" s="256">
        <v>22</v>
      </c>
    </row>
    <row r="53" spans="1:13" ht="15">
      <c r="A53" s="278"/>
      <c r="B53" s="286"/>
      <c r="C53" s="286"/>
      <c r="D53" s="282" t="str">
        <f>IFERROR(VLOOKUP(CONCATENATE("PID-",$M53),Utilização_de_Taxa_de_Bancada!C$11:J$66,4,FALSE),"")</f>
        <v/>
      </c>
      <c r="E53" s="282" t="str">
        <f>IFERROR(VLOOKUP(CONCATENATE("PID-",$M53),Utilização_de_Taxa_de_Bancada!C$11:J$66,5,FALSE),"")</f>
        <v/>
      </c>
      <c r="F53" s="283" t="str">
        <f>IFERROR(VLOOKUP(CONCATENATE("PID-",$M53),Utilização_de_Taxa_de_Bancada!C$11:J$66,6,FALSE),"")</f>
        <v/>
      </c>
      <c r="G53" s="284" t="str">
        <f>IFERROR(VLOOKUP(CONCATENATE("PID-",$M53),Utilização_de_Taxa_de_Bancada!C$11:J$66,7,FALSE),"")</f>
        <v/>
      </c>
      <c r="H53" s="285" t="str">
        <f>IFERROR(VLOOKUP(CONCATENATE("PID-",$M53),Utilização_de_Taxa_de_Bancada!C$11:J$66,8,FALSE),"")</f>
        <v/>
      </c>
      <c r="I53" s="287"/>
      <c r="J53" s="255"/>
      <c r="K53" s="281"/>
      <c r="M53" s="256">
        <v>23</v>
      </c>
    </row>
    <row r="54" spans="1:13" ht="15">
      <c r="A54" s="278"/>
      <c r="B54" s="286"/>
      <c r="C54" s="286"/>
      <c r="D54" s="282" t="str">
        <f>IFERROR(VLOOKUP(CONCATENATE("PID-",$M54),Utilização_de_Taxa_de_Bancada!C$11:J$66,4,FALSE),"")</f>
        <v/>
      </c>
      <c r="E54" s="282" t="str">
        <f>IFERROR(VLOOKUP(CONCATENATE("PID-",$M54),Utilização_de_Taxa_de_Bancada!C$11:J$66,5,FALSE),"")</f>
        <v/>
      </c>
      <c r="F54" s="283" t="str">
        <f>IFERROR(VLOOKUP(CONCATENATE("PID-",$M54),Utilização_de_Taxa_de_Bancada!C$11:J$66,6,FALSE),"")</f>
        <v/>
      </c>
      <c r="G54" s="284" t="str">
        <f>IFERROR(VLOOKUP(CONCATENATE("PID-",$M54),Utilização_de_Taxa_de_Bancada!C$11:J$66,7,FALSE),"")</f>
        <v/>
      </c>
      <c r="H54" s="285" t="str">
        <f>IFERROR(VLOOKUP(CONCATENATE("PID-",$M54),Utilização_de_Taxa_de_Bancada!C$11:J$66,8,FALSE),"")</f>
        <v/>
      </c>
      <c r="I54" s="287"/>
      <c r="J54" s="255"/>
      <c r="K54" s="281"/>
      <c r="M54" s="256">
        <v>24</v>
      </c>
    </row>
    <row r="55" spans="1:13" ht="15">
      <c r="A55" s="278"/>
      <c r="B55" s="286"/>
      <c r="C55" s="286"/>
      <c r="D55" s="282" t="str">
        <f>IFERROR(VLOOKUP(CONCATENATE("PID-",$M55),Utilização_de_Taxa_de_Bancada!C$11:J$66,4,FALSE),"")</f>
        <v/>
      </c>
      <c r="E55" s="282" t="str">
        <f>IFERROR(VLOOKUP(CONCATENATE("PID-",$M55),Utilização_de_Taxa_de_Bancada!C$11:J$66,5,FALSE),"")</f>
        <v/>
      </c>
      <c r="F55" s="283" t="str">
        <f>IFERROR(VLOOKUP(CONCATENATE("PID-",$M55),Utilização_de_Taxa_de_Bancada!C$11:J$66,6,FALSE),"")</f>
        <v/>
      </c>
      <c r="G55" s="284" t="str">
        <f>IFERROR(VLOOKUP(CONCATENATE("PID-",$M55),Utilização_de_Taxa_de_Bancada!C$11:J$66,7,FALSE),"")</f>
        <v/>
      </c>
      <c r="H55" s="285" t="str">
        <f>IFERROR(VLOOKUP(CONCATENATE("PID-",$M55),Utilização_de_Taxa_de_Bancada!C$11:J$66,8,FALSE),"")</f>
        <v/>
      </c>
      <c r="I55" s="287"/>
      <c r="J55" s="255"/>
      <c r="K55" s="281"/>
      <c r="M55" s="256">
        <v>25</v>
      </c>
    </row>
    <row r="56" spans="1:13" ht="15">
      <c r="A56" s="278"/>
      <c r="B56" s="286"/>
      <c r="C56" s="286"/>
      <c r="D56" s="282" t="str">
        <f>IFERROR(VLOOKUP(CONCATENATE("PID-",$M56),Utilização_de_Taxa_de_Bancada!C$11:J$66,4,FALSE),"")</f>
        <v/>
      </c>
      <c r="E56" s="282" t="str">
        <f>IFERROR(VLOOKUP(CONCATENATE("PID-",$M56),Utilização_de_Taxa_de_Bancada!C$11:J$66,5,FALSE),"")</f>
        <v/>
      </c>
      <c r="F56" s="283" t="str">
        <f>IFERROR(VLOOKUP(CONCATENATE("PID-",$M56),Utilização_de_Taxa_de_Bancada!C$11:J$66,6,FALSE),"")</f>
        <v/>
      </c>
      <c r="G56" s="284" t="str">
        <f>IFERROR(VLOOKUP(CONCATENATE("PID-",$M56),Utilização_de_Taxa_de_Bancada!C$11:J$66,7,FALSE),"")</f>
        <v/>
      </c>
      <c r="H56" s="285" t="str">
        <f>IFERROR(VLOOKUP(CONCATENATE("PID-",$M56),Utilização_de_Taxa_de_Bancada!C$11:J$66,8,FALSE),"")</f>
        <v/>
      </c>
      <c r="I56" s="287"/>
      <c r="J56" s="255"/>
      <c r="K56" s="281"/>
      <c r="M56" s="256">
        <v>26</v>
      </c>
    </row>
    <row r="57" spans="1:13" ht="15">
      <c r="A57" s="278"/>
      <c r="B57" s="286"/>
      <c r="C57" s="286"/>
      <c r="D57" s="282" t="str">
        <f>IFERROR(VLOOKUP(CONCATENATE("PID-",$M57),Utilização_de_Taxa_de_Bancada!C$11:J$66,4,FALSE),"")</f>
        <v/>
      </c>
      <c r="E57" s="282" t="str">
        <f>IFERROR(VLOOKUP(CONCATENATE("PID-",$M57),Utilização_de_Taxa_de_Bancada!C$11:J$66,5,FALSE),"")</f>
        <v/>
      </c>
      <c r="F57" s="283" t="str">
        <f>IFERROR(VLOOKUP(CONCATENATE("PID-",$M57),Utilização_de_Taxa_de_Bancada!C$11:J$66,6,FALSE),"")</f>
        <v/>
      </c>
      <c r="G57" s="284" t="str">
        <f>IFERROR(VLOOKUP(CONCATENATE("PID-",$M57),Utilização_de_Taxa_de_Bancada!C$11:J$66,7,FALSE),"")</f>
        <v/>
      </c>
      <c r="H57" s="285" t="str">
        <f>IFERROR(VLOOKUP(CONCATENATE("PID-",$M57),Utilização_de_Taxa_de_Bancada!C$11:J$66,8,FALSE),"")</f>
        <v/>
      </c>
      <c r="I57" s="287"/>
      <c r="J57" s="255"/>
      <c r="K57" s="281"/>
      <c r="M57" s="256">
        <v>27</v>
      </c>
    </row>
    <row r="58" spans="1:13" ht="15">
      <c r="A58" s="278"/>
      <c r="B58" s="286"/>
      <c r="C58" s="286"/>
      <c r="D58" s="282" t="str">
        <f>IFERROR(VLOOKUP(CONCATENATE("PID-",$M58),Utilização_de_Taxa_de_Bancada!C$11:J$66,4,FALSE),"")</f>
        <v/>
      </c>
      <c r="E58" s="282" t="str">
        <f>IFERROR(VLOOKUP(CONCATENATE("PID-",$M58),Utilização_de_Taxa_de_Bancada!C$11:J$66,5,FALSE),"")</f>
        <v/>
      </c>
      <c r="F58" s="283" t="str">
        <f>IFERROR(VLOOKUP(CONCATENATE("PID-",$M58),Utilização_de_Taxa_de_Bancada!C$11:J$66,6,FALSE),"")</f>
        <v/>
      </c>
      <c r="G58" s="284" t="str">
        <f>IFERROR(VLOOKUP(CONCATENATE("PID-",$M58),Utilização_de_Taxa_de_Bancada!C$11:J$66,7,FALSE),"")</f>
        <v/>
      </c>
      <c r="H58" s="285" t="str">
        <f>IFERROR(VLOOKUP(CONCATENATE("PID-",$M58),Utilização_de_Taxa_de_Bancada!C$11:J$66,8,FALSE),"")</f>
        <v/>
      </c>
      <c r="I58" s="287"/>
      <c r="J58" s="255"/>
      <c r="K58" s="281"/>
      <c r="M58" s="256">
        <v>28</v>
      </c>
    </row>
    <row r="59" spans="1:13" ht="15">
      <c r="A59" s="278"/>
      <c r="B59" s="286"/>
      <c r="C59" s="286"/>
      <c r="D59" s="282" t="str">
        <f>IFERROR(VLOOKUP(CONCATENATE("PID-",$M59),Utilização_de_Taxa_de_Bancada!C$11:J$66,4,FALSE),"")</f>
        <v/>
      </c>
      <c r="E59" s="282" t="str">
        <f>IFERROR(VLOOKUP(CONCATENATE("PID-",$M59),Utilização_de_Taxa_de_Bancada!C$11:J$66,5,FALSE),"")</f>
        <v/>
      </c>
      <c r="F59" s="283" t="str">
        <f>IFERROR(VLOOKUP(CONCATENATE("PID-",$M59),Utilização_de_Taxa_de_Bancada!C$11:J$66,6,FALSE),"")</f>
        <v/>
      </c>
      <c r="G59" s="284" t="str">
        <f>IFERROR(VLOOKUP(CONCATENATE("PID-",$M59),Utilização_de_Taxa_de_Bancada!C$11:J$66,7,FALSE),"")</f>
        <v/>
      </c>
      <c r="H59" s="285" t="str">
        <f>IFERROR(VLOOKUP(CONCATENATE("PID-",$M59),Utilização_de_Taxa_de_Bancada!C$11:J$66,8,FALSE),"")</f>
        <v/>
      </c>
      <c r="I59" s="287"/>
      <c r="J59" s="255"/>
      <c r="K59" s="281"/>
      <c r="M59" s="256">
        <v>29</v>
      </c>
    </row>
    <row r="60" spans="1:13" ht="15">
      <c r="A60" s="278"/>
      <c r="B60" s="286"/>
      <c r="C60" s="286"/>
      <c r="D60" s="282" t="str">
        <f>IFERROR(VLOOKUP(CONCATENATE("PID-",$M60),Utilização_de_Taxa_de_Bancada!C$11:J$66,4,FALSE),"")</f>
        <v/>
      </c>
      <c r="E60" s="282" t="str">
        <f>IFERROR(VLOOKUP(CONCATENATE("PID-",$M60),Utilização_de_Taxa_de_Bancada!C$11:J$66,5,FALSE),"")</f>
        <v/>
      </c>
      <c r="F60" s="283" t="str">
        <f>IFERROR(VLOOKUP(CONCATENATE("PID-",$M60),Utilização_de_Taxa_de_Bancada!C$11:J$66,6,FALSE),"")</f>
        <v/>
      </c>
      <c r="G60" s="284" t="str">
        <f>IFERROR(VLOOKUP(CONCATENATE("PID-",$M60),Utilização_de_Taxa_de_Bancada!C$11:J$66,7,FALSE),"")</f>
        <v/>
      </c>
      <c r="H60" s="285" t="str">
        <f>IFERROR(VLOOKUP(CONCATENATE("PID-",$M60),Utilização_de_Taxa_de_Bancada!C$11:J$66,8,FALSE),"")</f>
        <v/>
      </c>
      <c r="I60" s="287"/>
      <c r="J60" s="255"/>
      <c r="K60" s="281"/>
      <c r="M60" s="256">
        <v>30</v>
      </c>
    </row>
    <row r="61" spans="1:13" ht="15">
      <c r="A61" s="278"/>
      <c r="B61" s="286"/>
      <c r="C61" s="286"/>
      <c r="D61" s="282" t="str">
        <f>IFERROR(VLOOKUP(CONCATENATE("PID-",$M61),Utilização_de_Taxa_de_Bancada!C$11:J$66,4,FALSE),"")</f>
        <v/>
      </c>
      <c r="E61" s="282" t="str">
        <f>IFERROR(VLOOKUP(CONCATENATE("PID-",$M61),Utilização_de_Taxa_de_Bancada!C$11:J$66,5,FALSE),"")</f>
        <v/>
      </c>
      <c r="F61" s="283" t="str">
        <f>IFERROR(VLOOKUP(CONCATENATE("PID-",$M61),Utilização_de_Taxa_de_Bancada!C$11:J$66,6,FALSE),"")</f>
        <v/>
      </c>
      <c r="G61" s="284" t="str">
        <f>IFERROR(VLOOKUP(CONCATENATE("PID-",$M61),Utilização_de_Taxa_de_Bancada!C$11:J$66,7,FALSE),"")</f>
        <v/>
      </c>
      <c r="H61" s="285" t="str">
        <f>IFERROR(VLOOKUP(CONCATENATE("PID-",$M61),Utilização_de_Taxa_de_Bancada!C$11:J$66,8,FALSE),"")</f>
        <v/>
      </c>
      <c r="I61" s="287"/>
      <c r="J61" s="255"/>
      <c r="K61" s="281"/>
      <c r="M61" s="256">
        <v>31</v>
      </c>
    </row>
    <row r="62" spans="1:13" ht="15">
      <c r="A62" s="278"/>
      <c r="B62" s="286"/>
      <c r="C62" s="286"/>
      <c r="D62" s="282" t="str">
        <f>IFERROR(VLOOKUP(CONCATENATE("PID-",$M62),Utilização_de_Taxa_de_Bancada!C$11:J$66,4,FALSE),"")</f>
        <v/>
      </c>
      <c r="E62" s="282" t="str">
        <f>IFERROR(VLOOKUP(CONCATENATE("PID-",$M62),Utilização_de_Taxa_de_Bancada!C$11:J$66,5,FALSE),"")</f>
        <v/>
      </c>
      <c r="F62" s="283" t="str">
        <f>IFERROR(VLOOKUP(CONCATENATE("PID-",$M62),Utilização_de_Taxa_de_Bancada!C$11:J$66,6,FALSE),"")</f>
        <v/>
      </c>
      <c r="G62" s="284" t="str">
        <f>IFERROR(VLOOKUP(CONCATENATE("PID-",$M62),Utilização_de_Taxa_de_Bancada!C$11:J$66,7,FALSE),"")</f>
        <v/>
      </c>
      <c r="H62" s="285" t="str">
        <f>IFERROR(VLOOKUP(CONCATENATE("PID-",$M62),Utilização_de_Taxa_de_Bancada!C$11:J$66,8,FALSE),"")</f>
        <v/>
      </c>
      <c r="I62" s="287"/>
      <c r="J62" s="255"/>
      <c r="K62" s="281"/>
      <c r="M62" s="256">
        <v>32</v>
      </c>
    </row>
    <row r="63" spans="1:13" ht="15">
      <c r="A63" s="278"/>
      <c r="B63" s="286"/>
      <c r="C63" s="286"/>
      <c r="D63" s="282" t="str">
        <f>IFERROR(VLOOKUP(CONCATENATE("PID-",$M63),Utilização_de_Taxa_de_Bancada!C$11:J$66,4,FALSE),"")</f>
        <v/>
      </c>
      <c r="E63" s="282" t="str">
        <f>IFERROR(VLOOKUP(CONCATENATE("PID-",$M63),Utilização_de_Taxa_de_Bancada!C$11:J$66,5,FALSE),"")</f>
        <v/>
      </c>
      <c r="F63" s="283" t="str">
        <f>IFERROR(VLOOKUP(CONCATENATE("PID-",$M63),Utilização_de_Taxa_de_Bancada!C$11:J$66,6,FALSE),"")</f>
        <v/>
      </c>
      <c r="G63" s="284" t="str">
        <f>IFERROR(VLOOKUP(CONCATENATE("PID-",$M63),Utilização_de_Taxa_de_Bancada!C$11:J$66,7,FALSE),"")</f>
        <v/>
      </c>
      <c r="H63" s="285" t="str">
        <f>IFERROR(VLOOKUP(CONCATENATE("PID-",$M63),Utilização_de_Taxa_de_Bancada!C$11:J$66,8,FALSE),"")</f>
        <v/>
      </c>
      <c r="I63" s="280"/>
      <c r="J63" s="255"/>
      <c r="K63" s="281"/>
      <c r="M63" s="256">
        <v>33</v>
      </c>
    </row>
    <row r="64" spans="1:13" ht="15">
      <c r="A64" s="278"/>
      <c r="B64" s="286"/>
      <c r="C64" s="286"/>
      <c r="D64" s="282" t="str">
        <f>IFERROR(VLOOKUP(CONCATENATE("PID-",$M64),Utilização_de_Taxa_de_Bancada!C$11:J$66,4,FALSE),"")</f>
        <v/>
      </c>
      <c r="E64" s="282" t="str">
        <f>IFERROR(VLOOKUP(CONCATENATE("PID-",$M64),Utilização_de_Taxa_de_Bancada!C$11:J$66,5,FALSE),"")</f>
        <v/>
      </c>
      <c r="F64" s="283" t="str">
        <f>IFERROR(VLOOKUP(CONCATENATE("PID-",$M64),Utilização_de_Taxa_de_Bancada!C$11:J$66,6,FALSE),"")</f>
        <v/>
      </c>
      <c r="G64" s="284" t="str">
        <f>IFERROR(VLOOKUP(CONCATENATE("PID-",$M64),Utilização_de_Taxa_de_Bancada!C$11:J$66,7,FALSE),"")</f>
        <v/>
      </c>
      <c r="H64" s="285" t="str">
        <f>IFERROR(VLOOKUP(CONCATENATE("PID-",$M64),Utilização_de_Taxa_de_Bancada!C$11:J$66,8,FALSE),"")</f>
        <v/>
      </c>
      <c r="I64" s="280"/>
      <c r="J64" s="255"/>
      <c r="K64" s="281"/>
      <c r="M64" s="256">
        <v>34</v>
      </c>
    </row>
    <row r="65" spans="1:13" ht="15">
      <c r="A65" s="278"/>
      <c r="B65" s="286"/>
      <c r="C65" s="286"/>
      <c r="D65" s="282" t="str">
        <f>IFERROR(VLOOKUP(CONCATENATE("PID-",$M65),Utilização_de_Taxa_de_Bancada!C$11:J$66,4,FALSE),"")</f>
        <v/>
      </c>
      <c r="E65" s="282" t="str">
        <f>IFERROR(VLOOKUP(CONCATENATE("PID-",$M65),Utilização_de_Taxa_de_Bancada!C$11:J$66,5,FALSE),"")</f>
        <v/>
      </c>
      <c r="F65" s="283" t="str">
        <f>IFERROR(VLOOKUP(CONCATENATE("PID-",$M65),Utilização_de_Taxa_de_Bancada!C$11:J$66,6,FALSE),"")</f>
        <v/>
      </c>
      <c r="G65" s="284" t="str">
        <f>IFERROR(VLOOKUP(CONCATENATE("PID-",$M65),Utilização_de_Taxa_de_Bancada!C$11:J$66,7,FALSE),"")</f>
        <v/>
      </c>
      <c r="H65" s="285" t="str">
        <f>IFERROR(VLOOKUP(CONCATENATE("PID-",$M65),Utilização_de_Taxa_de_Bancada!C$11:J$66,8,FALSE),"")</f>
        <v/>
      </c>
      <c r="I65" s="280"/>
      <c r="J65" s="255"/>
      <c r="K65" s="281"/>
      <c r="M65" s="256">
        <v>35</v>
      </c>
    </row>
    <row r="66" spans="1:13" ht="15">
      <c r="A66" s="278"/>
      <c r="B66" s="286"/>
      <c r="C66" s="286"/>
      <c r="D66" s="282" t="str">
        <f>IFERROR(VLOOKUP(CONCATENATE("PID-",$M66),Utilização_de_Taxa_de_Bancada!C$11:J$66,4,FALSE),"")</f>
        <v/>
      </c>
      <c r="E66" s="282" t="str">
        <f>IFERROR(VLOOKUP(CONCATENATE("PID-",$M66),Utilização_de_Taxa_de_Bancada!C$11:J$66,5,FALSE),"")</f>
        <v/>
      </c>
      <c r="F66" s="283" t="str">
        <f>IFERROR(VLOOKUP(CONCATENATE("PID-",$M66),Utilização_de_Taxa_de_Bancada!C$11:J$66,6,FALSE),"")</f>
        <v/>
      </c>
      <c r="G66" s="284" t="str">
        <f>IFERROR(VLOOKUP(CONCATENATE("PID-",$M66),Utilização_de_Taxa_de_Bancada!C$11:J$66,7,FALSE),"")</f>
        <v/>
      </c>
      <c r="H66" s="285" t="str">
        <f>IFERROR(VLOOKUP(CONCATENATE("PID-",$M66),Utilização_de_Taxa_de_Bancada!C$11:J$66,8,FALSE),"")</f>
        <v/>
      </c>
      <c r="I66" s="280"/>
      <c r="J66" s="255"/>
      <c r="K66" s="281"/>
      <c r="M66" s="256">
        <v>36</v>
      </c>
    </row>
    <row r="67" spans="1:13" ht="15">
      <c r="A67" s="278"/>
      <c r="B67" s="286"/>
      <c r="C67" s="286"/>
      <c r="D67" s="282" t="str">
        <f>IFERROR(VLOOKUP(CONCATENATE("PID-",$M67),Utilização_de_Taxa_de_Bancada!C$11:J$66,4,FALSE),"")</f>
        <v/>
      </c>
      <c r="E67" s="282" t="str">
        <f>IFERROR(VLOOKUP(CONCATENATE("PID-",$M67),Utilização_de_Taxa_de_Bancada!C$11:J$66,5,FALSE),"")</f>
        <v/>
      </c>
      <c r="F67" s="283" t="str">
        <f>IFERROR(VLOOKUP(CONCATENATE("PID-",$M67),Utilização_de_Taxa_de_Bancada!C$11:J$66,6,FALSE),"")</f>
        <v/>
      </c>
      <c r="G67" s="284" t="str">
        <f>IFERROR(VLOOKUP(CONCATENATE("PID-",$M67),Utilização_de_Taxa_de_Bancada!C$11:J$66,7,FALSE),"")</f>
        <v/>
      </c>
      <c r="H67" s="285" t="str">
        <f>IFERROR(VLOOKUP(CONCATENATE("PID-",$M67),Utilização_de_Taxa_de_Bancada!C$11:J$66,8,FALSE),"")</f>
        <v/>
      </c>
      <c r="I67" s="280"/>
      <c r="J67" s="255"/>
      <c r="K67" s="281"/>
      <c r="M67" s="256">
        <v>37</v>
      </c>
    </row>
    <row r="68" spans="1:13" ht="15">
      <c r="A68" s="278"/>
      <c r="B68" s="286"/>
      <c r="C68" s="286"/>
      <c r="D68" s="282" t="str">
        <f>IFERROR(VLOOKUP(CONCATENATE("PID-",$M68),Utilização_de_Taxa_de_Bancada!C$11:J$66,4,FALSE),"")</f>
        <v/>
      </c>
      <c r="E68" s="282" t="str">
        <f>IFERROR(VLOOKUP(CONCATENATE("PID-",$M68),Utilização_de_Taxa_de_Bancada!C$11:J$66,5,FALSE),"")</f>
        <v/>
      </c>
      <c r="F68" s="283" t="str">
        <f>IFERROR(VLOOKUP(CONCATENATE("PID-",$M68),Utilização_de_Taxa_de_Bancada!C$11:J$66,6,FALSE),"")</f>
        <v/>
      </c>
      <c r="G68" s="284" t="str">
        <f>IFERROR(VLOOKUP(CONCATENATE("PID-",$M68),Utilização_de_Taxa_de_Bancada!C$11:J$66,7,FALSE),"")</f>
        <v/>
      </c>
      <c r="H68" s="285" t="str">
        <f>IFERROR(VLOOKUP(CONCATENATE("PID-",$M68),Utilização_de_Taxa_de_Bancada!C$11:J$66,8,FALSE),"")</f>
        <v/>
      </c>
      <c r="I68" s="280"/>
      <c r="J68" s="255"/>
      <c r="K68" s="281"/>
      <c r="M68" s="256">
        <v>38</v>
      </c>
    </row>
    <row r="69" spans="1:13" ht="15">
      <c r="A69" s="278"/>
      <c r="B69" s="286"/>
      <c r="C69" s="286"/>
      <c r="D69" s="282" t="str">
        <f>IFERROR(VLOOKUP(CONCATENATE("PID-",$M69),Utilização_de_Taxa_de_Bancada!C$11:J$66,4,FALSE),"")</f>
        <v/>
      </c>
      <c r="E69" s="282" t="str">
        <f>IFERROR(VLOOKUP(CONCATENATE("PID-",$M69),Utilização_de_Taxa_de_Bancada!C$11:J$66,5,FALSE),"")</f>
        <v/>
      </c>
      <c r="F69" s="283" t="str">
        <f>IFERROR(VLOOKUP(CONCATENATE("PID-",$M69),Utilização_de_Taxa_de_Bancada!C$11:J$66,6,FALSE),"")</f>
        <v/>
      </c>
      <c r="G69" s="284" t="str">
        <f>IFERROR(VLOOKUP(CONCATENATE("PID-",$M69),Utilização_de_Taxa_de_Bancada!C$11:J$66,7,FALSE),"")</f>
        <v/>
      </c>
      <c r="H69" s="285" t="str">
        <f>IFERROR(VLOOKUP(CONCATENATE("PID-",$M69),Utilização_de_Taxa_de_Bancada!C$11:J$66,8,FALSE),"")</f>
        <v/>
      </c>
      <c r="I69" s="280"/>
      <c r="J69" s="255"/>
      <c r="K69" s="281"/>
      <c r="M69" s="256">
        <v>39</v>
      </c>
    </row>
    <row r="70" spans="1:13" ht="15">
      <c r="A70" s="278"/>
      <c r="B70" s="286"/>
      <c r="C70" s="286"/>
      <c r="D70" s="282" t="str">
        <f>IFERROR(VLOOKUP(CONCATENATE("PID-",$M70),Utilização_de_Taxa_de_Bancada!C$11:J$66,4,FALSE),"")</f>
        <v/>
      </c>
      <c r="E70" s="282" t="str">
        <f>IFERROR(VLOOKUP(CONCATENATE("PID-",$M70),Utilização_de_Taxa_de_Bancada!C$11:J$66,5,FALSE),"")</f>
        <v/>
      </c>
      <c r="F70" s="283" t="str">
        <f>IFERROR(VLOOKUP(CONCATENATE("PID-",$M70),Utilização_de_Taxa_de_Bancada!C$11:J$66,6,FALSE),"")</f>
        <v/>
      </c>
      <c r="G70" s="284" t="str">
        <f>IFERROR(VLOOKUP(CONCATENATE("PID-",$M70),Utilização_de_Taxa_de_Bancada!C$11:J$66,7,FALSE),"")</f>
        <v/>
      </c>
      <c r="H70" s="285" t="str">
        <f>IFERROR(VLOOKUP(CONCATENATE("PID-",$M70),Utilização_de_Taxa_de_Bancada!C$11:J$66,8,FALSE),"")</f>
        <v/>
      </c>
      <c r="I70" s="280"/>
      <c r="J70" s="255"/>
      <c r="K70" s="281"/>
      <c r="M70" s="256">
        <v>40</v>
      </c>
    </row>
    <row r="71" spans="1:13" ht="15">
      <c r="A71" s="278"/>
      <c r="B71" s="286"/>
      <c r="C71" s="286"/>
      <c r="D71" s="282" t="str">
        <f>IFERROR(VLOOKUP(CONCATENATE("PID-",$M71),Utilização_de_Taxa_de_Bancada!C$11:J$66,4,FALSE),"")</f>
        <v/>
      </c>
      <c r="E71" s="282" t="str">
        <f>IFERROR(VLOOKUP(CONCATENATE("PID-",$M71),Utilização_de_Taxa_de_Bancada!C$11:J$66,5,FALSE),"")</f>
        <v/>
      </c>
      <c r="F71" s="283" t="str">
        <f>IFERROR(VLOOKUP(CONCATENATE("PID-",$M71),Utilização_de_Taxa_de_Bancada!C$11:J$66,6,FALSE),"")</f>
        <v/>
      </c>
      <c r="G71" s="284" t="str">
        <f>IFERROR(VLOOKUP(CONCATENATE("PID-",$M71),Utilização_de_Taxa_de_Bancada!C$11:J$66,7,FALSE),"")</f>
        <v/>
      </c>
      <c r="H71" s="285" t="str">
        <f>IFERROR(VLOOKUP(CONCATENATE("PID-",$M71),Utilização_de_Taxa_de_Bancada!C$11:J$66,8,FALSE),"")</f>
        <v/>
      </c>
      <c r="I71" s="280"/>
      <c r="J71" s="255"/>
      <c r="K71" s="281"/>
      <c r="M71" s="256">
        <v>41</v>
      </c>
    </row>
    <row r="72" spans="1:13" ht="15">
      <c r="A72" s="278"/>
      <c r="B72" s="286"/>
      <c r="C72" s="286"/>
      <c r="D72" s="282" t="str">
        <f>IFERROR(VLOOKUP(CONCATENATE("PID-",$M72),Utilização_de_Taxa_de_Bancada!C$11:J$66,4,FALSE),"")</f>
        <v/>
      </c>
      <c r="E72" s="282" t="str">
        <f>IFERROR(VLOOKUP(CONCATENATE("PID-",$M72),Utilização_de_Taxa_de_Bancada!C$11:J$66,5,FALSE),"")</f>
        <v/>
      </c>
      <c r="F72" s="283" t="str">
        <f>IFERROR(VLOOKUP(CONCATENATE("PID-",$M72),Utilização_de_Taxa_de_Bancada!C$11:J$66,6,FALSE),"")</f>
        <v/>
      </c>
      <c r="G72" s="284" t="str">
        <f>IFERROR(VLOOKUP(CONCATENATE("PID-",$M72),Utilização_de_Taxa_de_Bancada!C$11:J$66,7,FALSE),"")</f>
        <v/>
      </c>
      <c r="H72" s="285" t="str">
        <f>IFERROR(VLOOKUP(CONCATENATE("PID-",$M72),Utilização_de_Taxa_de_Bancada!C$11:J$66,8,FALSE),"")</f>
        <v/>
      </c>
      <c r="I72" s="280"/>
      <c r="J72" s="255"/>
      <c r="K72" s="281"/>
      <c r="M72" s="256">
        <v>42</v>
      </c>
    </row>
    <row r="73" spans="1:13" ht="15">
      <c r="A73" s="278"/>
      <c r="B73" s="286"/>
      <c r="C73" s="286"/>
      <c r="D73" s="282" t="str">
        <f>IFERROR(VLOOKUP(CONCATENATE("PID-",$M73),Utilização_de_Taxa_de_Bancada!C$11:J$66,4,FALSE),"")</f>
        <v/>
      </c>
      <c r="E73" s="282" t="str">
        <f>IFERROR(VLOOKUP(CONCATENATE("PID-",$M73),Utilização_de_Taxa_de_Bancada!C$11:J$66,5,FALSE),"")</f>
        <v/>
      </c>
      <c r="F73" s="283" t="str">
        <f>IFERROR(VLOOKUP(CONCATENATE("PID-",$M73),Utilização_de_Taxa_de_Bancada!C$11:J$66,6,FALSE),"")</f>
        <v/>
      </c>
      <c r="G73" s="284" t="str">
        <f>IFERROR(VLOOKUP(CONCATENATE("PID-",$M73),Utilização_de_Taxa_de_Bancada!C$11:J$66,7,FALSE),"")</f>
        <v/>
      </c>
      <c r="H73" s="285" t="str">
        <f>IFERROR(VLOOKUP(CONCATENATE("PID-",$M73),Utilização_de_Taxa_de_Bancada!C$11:J$66,8,FALSE),"")</f>
        <v/>
      </c>
      <c r="I73" s="280"/>
      <c r="J73" s="255"/>
      <c r="K73" s="281"/>
      <c r="M73" s="256">
        <v>43</v>
      </c>
    </row>
    <row r="74" spans="1:13" ht="15">
      <c r="A74" s="278"/>
      <c r="B74" s="286"/>
      <c r="C74" s="286"/>
      <c r="D74" s="282" t="str">
        <f>IFERROR(VLOOKUP(CONCATENATE("PID-",$M74),Utilização_de_Taxa_de_Bancada!C$11:J$66,4,FALSE),"")</f>
        <v/>
      </c>
      <c r="E74" s="282" t="str">
        <f>IFERROR(VLOOKUP(CONCATENATE("PID-",$M74),Utilização_de_Taxa_de_Bancada!C$11:J$66,5,FALSE),"")</f>
        <v/>
      </c>
      <c r="F74" s="283" t="str">
        <f>IFERROR(VLOOKUP(CONCATENATE("PID-",$M74),Utilização_de_Taxa_de_Bancada!C$11:J$66,6,FALSE),"")</f>
        <v/>
      </c>
      <c r="G74" s="284" t="str">
        <f>IFERROR(VLOOKUP(CONCATENATE("PID-",$M74),Utilização_de_Taxa_de_Bancada!C$11:J$66,7,FALSE),"")</f>
        <v/>
      </c>
      <c r="H74" s="285" t="str">
        <f>IFERROR(VLOOKUP(CONCATENATE("PID-",$M74),Utilização_de_Taxa_de_Bancada!C$11:J$66,8,FALSE),"")</f>
        <v/>
      </c>
      <c r="I74" s="280"/>
      <c r="J74" s="255"/>
      <c r="K74" s="281"/>
      <c r="M74" s="256">
        <v>44</v>
      </c>
    </row>
    <row r="75" spans="1:13" ht="15">
      <c r="A75" s="278"/>
      <c r="B75" s="286"/>
      <c r="C75" s="286"/>
      <c r="D75" s="282" t="str">
        <f>IFERROR(VLOOKUP(CONCATENATE("PID-",$M75),Utilização_de_Taxa_de_Bancada!C$11:J$66,4,FALSE),"")</f>
        <v/>
      </c>
      <c r="E75" s="282" t="str">
        <f>IFERROR(VLOOKUP(CONCATENATE("PID-",$M75),Utilização_de_Taxa_de_Bancada!C$11:J$66,5,FALSE),"")</f>
        <v/>
      </c>
      <c r="F75" s="283" t="str">
        <f>IFERROR(VLOOKUP(CONCATENATE("PID-",$M75),Utilização_de_Taxa_de_Bancada!C$11:J$66,6,FALSE),"")</f>
        <v/>
      </c>
      <c r="G75" s="284" t="str">
        <f>IFERROR(VLOOKUP(CONCATENATE("PID-",$M75),Utilização_de_Taxa_de_Bancada!C$11:J$66,7,FALSE),"")</f>
        <v/>
      </c>
      <c r="H75" s="285" t="str">
        <f>IFERROR(VLOOKUP(CONCATENATE("PID-",$M75),Utilização_de_Taxa_de_Bancada!C$11:J$66,8,FALSE),"")</f>
        <v/>
      </c>
      <c r="I75" s="280"/>
      <c r="J75" s="255"/>
      <c r="K75" s="281"/>
      <c r="M75" s="256">
        <v>45</v>
      </c>
    </row>
    <row r="76" spans="1:13" ht="15.75" thickBot="1">
      <c r="A76" s="288"/>
      <c r="B76" s="289"/>
      <c r="C76" s="289"/>
      <c r="D76" s="289"/>
      <c r="E76" s="289"/>
      <c r="F76" s="289"/>
      <c r="G76" s="289"/>
      <c r="H76" s="290"/>
      <c r="I76" s="290"/>
      <c r="J76" s="291"/>
      <c r="K76" s="292"/>
    </row>
    <row r="77" spans="1:13" ht="15">
      <c r="A77" s="545" t="s">
        <v>1160</v>
      </c>
      <c r="B77" s="545"/>
      <c r="C77" s="545"/>
      <c r="D77" s="545"/>
      <c r="E77" s="545"/>
      <c r="F77" s="545"/>
      <c r="G77" s="545"/>
      <c r="H77" s="545"/>
      <c r="I77" s="545"/>
      <c r="J77" s="545"/>
      <c r="K77" s="545"/>
    </row>
    <row r="78" spans="1:13" ht="15">
      <c r="A78" s="540" t="s">
        <v>1139</v>
      </c>
      <c r="B78" s="540"/>
      <c r="C78" s="540"/>
      <c r="D78" s="540"/>
      <c r="E78" s="540"/>
      <c r="F78" s="293" t="s">
        <v>1140</v>
      </c>
      <c r="G78" s="541" t="s">
        <v>1141</v>
      </c>
      <c r="H78" s="541"/>
      <c r="I78" s="541"/>
      <c r="J78" s="253"/>
      <c r="K78" s="254"/>
    </row>
    <row r="79" spans="1:13" ht="15">
      <c r="A79" s="542" t="e">
        <f>IF(#REF!="","",#REF!)</f>
        <v>#REF!</v>
      </c>
      <c r="B79" s="542"/>
      <c r="C79" s="542"/>
      <c r="D79" s="542"/>
      <c r="E79" s="542"/>
      <c r="F79" s="294">
        <f ca="1">TODAY()</f>
        <v>44963</v>
      </c>
      <c r="G79" s="295"/>
      <c r="H79" s="508"/>
      <c r="I79" s="508"/>
      <c r="J79" s="296"/>
      <c r="K79" s="297"/>
      <c r="L79" s="255" t="e">
        <f>IF(A79="",1,0)</f>
        <v>#REF!</v>
      </c>
    </row>
    <row r="80" spans="1:13" ht="15">
      <c r="A80" s="540" t="s">
        <v>1147</v>
      </c>
      <c r="B80" s="540"/>
      <c r="C80" s="540"/>
      <c r="D80" s="540"/>
      <c r="E80" s="540"/>
      <c r="F80" s="298" t="s">
        <v>1140</v>
      </c>
      <c r="G80" s="541" t="s">
        <v>1141</v>
      </c>
      <c r="H80" s="541"/>
      <c r="I80" s="541"/>
      <c r="J80" s="253"/>
      <c r="K80" s="254"/>
    </row>
    <row r="81" spans="1:12" ht="15">
      <c r="A81" s="542" t="e">
        <f>IF(#REF!="","",#REF!)</f>
        <v>#REF!</v>
      </c>
      <c r="B81" s="542"/>
      <c r="C81" s="542"/>
      <c r="D81" s="542"/>
      <c r="E81" s="542"/>
      <c r="F81" s="294">
        <f ca="1">TODAY()</f>
        <v>44963</v>
      </c>
      <c r="G81" s="295"/>
      <c r="H81" s="508"/>
      <c r="I81" s="508"/>
      <c r="J81" s="296"/>
      <c r="K81" s="297"/>
      <c r="L81" s="255" t="e">
        <f>IF(A81="",1,0)</f>
        <v>#REF!</v>
      </c>
    </row>
    <row r="82" spans="1:12" ht="15">
      <c r="A82" s="255"/>
      <c r="B82" s="255"/>
      <c r="C82" s="255"/>
      <c r="D82" s="255"/>
      <c r="E82" s="255"/>
      <c r="F82" s="255"/>
      <c r="G82" s="255"/>
      <c r="H82" s="255"/>
      <c r="I82" s="255"/>
      <c r="J82" s="255"/>
      <c r="K82" s="255"/>
    </row>
    <row r="83" spans="1:12" ht="15" hidden="1">
      <c r="J83" s="255"/>
      <c r="K83" s="255"/>
    </row>
    <row r="84" spans="1:12" ht="15" hidden="1">
      <c r="J84" s="255"/>
      <c r="K84" s="255"/>
    </row>
    <row r="85" spans="1:12" ht="15" hidden="1">
      <c r="J85" s="255"/>
      <c r="K85" s="255"/>
    </row>
    <row r="86" spans="1:12" ht="15" hidden="1">
      <c r="J86" s="255"/>
      <c r="K86" s="255"/>
    </row>
    <row r="87" spans="1:12" ht="15" hidden="1">
      <c r="J87" s="255"/>
      <c r="K87" s="255"/>
    </row>
    <row r="88" spans="1:12" ht="15" hidden="1">
      <c r="J88" s="255"/>
      <c r="K88" s="255"/>
    </row>
    <row r="89" spans="1:12" ht="15" hidden="1">
      <c r="J89" s="255"/>
      <c r="K89" s="255"/>
    </row>
    <row r="90" spans="1:12" ht="15" hidden="1">
      <c r="J90" s="255"/>
      <c r="K90" s="255"/>
    </row>
    <row r="91" spans="1:12" ht="15" hidden="1">
      <c r="J91" s="255"/>
      <c r="K91" s="255"/>
    </row>
    <row r="92" spans="1:12" s="255" customFormat="1" ht="15" hidden="1">
      <c r="A92" s="256"/>
      <c r="B92" s="256"/>
      <c r="C92" s="256"/>
      <c r="D92" s="256"/>
      <c r="E92" s="256"/>
      <c r="F92" s="256"/>
      <c r="G92" s="256"/>
      <c r="H92" s="256"/>
      <c r="I92" s="256"/>
    </row>
    <row r="93" spans="1:12" s="255" customFormat="1" ht="15" hidden="1">
      <c r="A93" s="256"/>
      <c r="B93" s="256"/>
      <c r="C93" s="256"/>
      <c r="D93" s="256"/>
      <c r="E93" s="256"/>
      <c r="F93" s="256"/>
      <c r="G93" s="256"/>
      <c r="H93" s="256"/>
      <c r="I93" s="256"/>
    </row>
    <row r="94" spans="1:12" s="255" customFormat="1" ht="15" hidden="1">
      <c r="A94" s="256"/>
      <c r="B94" s="256"/>
      <c r="C94" s="256"/>
      <c r="D94" s="256"/>
      <c r="E94" s="256"/>
      <c r="F94" s="256"/>
      <c r="G94" s="256"/>
      <c r="H94" s="256"/>
      <c r="I94" s="256"/>
    </row>
    <row r="95" spans="1:12" s="255" customFormat="1" ht="15" hidden="1">
      <c r="A95" s="256"/>
      <c r="B95" s="256"/>
      <c r="C95" s="256"/>
      <c r="D95" s="256"/>
      <c r="E95" s="256"/>
      <c r="F95" s="256"/>
      <c r="G95" s="256"/>
      <c r="H95" s="256"/>
      <c r="I95" s="256"/>
    </row>
    <row r="96" spans="1:12" s="255" customFormat="1" ht="15" hidden="1">
      <c r="A96" s="256"/>
      <c r="B96" s="256"/>
      <c r="C96" s="256"/>
      <c r="D96" s="256"/>
      <c r="E96" s="256"/>
      <c r="F96" s="256"/>
      <c r="G96" s="256"/>
      <c r="H96" s="256"/>
      <c r="I96" s="256"/>
    </row>
    <row r="97" spans="1:9" s="255" customFormat="1" ht="15" hidden="1">
      <c r="A97" s="256"/>
      <c r="B97" s="256"/>
      <c r="C97" s="256"/>
      <c r="D97" s="256"/>
      <c r="E97" s="256"/>
      <c r="F97" s="256"/>
      <c r="G97" s="256"/>
      <c r="H97" s="256"/>
      <c r="I97" s="256"/>
    </row>
    <row r="98" spans="1:9" s="255" customFormat="1" ht="15" hidden="1">
      <c r="A98" s="256"/>
      <c r="B98" s="256"/>
      <c r="C98" s="256"/>
      <c r="D98" s="256"/>
      <c r="E98" s="256"/>
      <c r="F98" s="256"/>
      <c r="G98" s="256"/>
      <c r="H98" s="256"/>
      <c r="I98" s="256"/>
    </row>
    <row r="99" spans="1:9" s="255" customFormat="1" ht="15" hidden="1">
      <c r="A99" s="256"/>
      <c r="B99" s="256"/>
      <c r="C99" s="256"/>
      <c r="D99" s="256"/>
      <c r="E99" s="256"/>
      <c r="F99" s="256"/>
      <c r="G99" s="256"/>
      <c r="H99" s="256"/>
      <c r="I99" s="256"/>
    </row>
    <row r="100" spans="1:9" s="255" customFormat="1" ht="15" hidden="1">
      <c r="A100" s="256"/>
      <c r="B100" s="256"/>
      <c r="C100" s="256"/>
      <c r="D100" s="256"/>
      <c r="E100" s="256"/>
      <c r="F100" s="256"/>
      <c r="G100" s="256"/>
      <c r="H100" s="256"/>
      <c r="I100" s="256"/>
    </row>
    <row r="101" spans="1:9" s="255" customFormat="1" ht="15" hidden="1">
      <c r="A101" s="256"/>
      <c r="B101" s="256"/>
      <c r="C101" s="256"/>
      <c r="D101" s="256"/>
      <c r="E101" s="256"/>
      <c r="F101" s="256"/>
      <c r="G101" s="256"/>
      <c r="H101" s="256"/>
      <c r="I101" s="256"/>
    </row>
    <row r="102" spans="1:9" s="255" customFormat="1" ht="15" hidden="1">
      <c r="A102" s="256"/>
      <c r="B102" s="256"/>
      <c r="C102" s="256"/>
      <c r="D102" s="256"/>
      <c r="E102" s="256"/>
      <c r="F102" s="256"/>
      <c r="G102" s="256"/>
      <c r="H102" s="256"/>
      <c r="I102" s="256"/>
    </row>
    <row r="103" spans="1:9" s="255" customFormat="1" ht="15" hidden="1">
      <c r="A103" s="256"/>
      <c r="B103" s="256"/>
      <c r="C103" s="256"/>
      <c r="D103" s="256"/>
      <c r="E103" s="256"/>
      <c r="F103" s="256"/>
      <c r="G103" s="256"/>
      <c r="H103" s="256"/>
      <c r="I103" s="256"/>
    </row>
    <row r="104" spans="1:9" s="255" customFormat="1" ht="15" hidden="1">
      <c r="A104" s="256"/>
      <c r="B104" s="256"/>
      <c r="C104" s="256"/>
      <c r="D104" s="256"/>
      <c r="E104" s="256"/>
      <c r="F104" s="256"/>
      <c r="G104" s="256"/>
      <c r="H104" s="256"/>
      <c r="I104" s="256"/>
    </row>
    <row r="105" spans="1:9" s="255" customFormat="1" ht="15" hidden="1">
      <c r="A105" s="256"/>
      <c r="B105" s="256"/>
      <c r="C105" s="256"/>
      <c r="D105" s="256"/>
      <c r="E105" s="256"/>
      <c r="F105" s="256"/>
      <c r="G105" s="256"/>
      <c r="H105" s="256"/>
      <c r="I105" s="256"/>
    </row>
    <row r="106" spans="1:9" s="255" customFormat="1" ht="15" hidden="1">
      <c r="A106" s="256"/>
      <c r="B106" s="256"/>
      <c r="C106" s="256"/>
      <c r="D106" s="256"/>
      <c r="E106" s="256"/>
      <c r="F106" s="256"/>
      <c r="G106" s="256"/>
      <c r="H106" s="256"/>
      <c r="I106" s="256"/>
    </row>
    <row r="107" spans="1:9" s="255" customFormat="1" ht="15" hidden="1">
      <c r="A107" s="256"/>
      <c r="B107" s="256"/>
      <c r="C107" s="256"/>
      <c r="D107" s="256"/>
      <c r="E107" s="256"/>
      <c r="F107" s="256"/>
      <c r="G107" s="256"/>
      <c r="H107" s="256"/>
      <c r="I107" s="256"/>
    </row>
    <row r="108" spans="1:9" s="255" customFormat="1" ht="15" hidden="1">
      <c r="A108" s="256"/>
      <c r="B108" s="256"/>
      <c r="C108" s="256"/>
      <c r="D108" s="256"/>
      <c r="E108" s="256"/>
      <c r="F108" s="256"/>
      <c r="G108" s="256"/>
      <c r="H108" s="256"/>
      <c r="I108" s="256"/>
    </row>
    <row r="109" spans="1:9" s="255" customFormat="1" ht="15" hidden="1">
      <c r="A109" s="256"/>
      <c r="B109" s="256"/>
      <c r="C109" s="256"/>
      <c r="D109" s="256"/>
      <c r="E109" s="256"/>
      <c r="F109" s="256"/>
      <c r="G109" s="256"/>
      <c r="H109" s="256"/>
      <c r="I109" s="256"/>
    </row>
    <row r="110" spans="1:9" s="255" customFormat="1" ht="15" hidden="1">
      <c r="A110" s="256"/>
      <c r="B110" s="256"/>
      <c r="C110" s="256"/>
      <c r="D110" s="256"/>
      <c r="E110" s="256"/>
      <c r="F110" s="256"/>
      <c r="G110" s="256"/>
      <c r="H110" s="256"/>
      <c r="I110" s="256"/>
    </row>
    <row r="111" spans="1:9" s="255" customFormat="1" ht="15" hidden="1" customHeight="1">
      <c r="A111" s="256"/>
      <c r="B111" s="256"/>
      <c r="C111" s="256"/>
      <c r="D111" s="256"/>
      <c r="E111" s="256"/>
      <c r="F111" s="256"/>
      <c r="G111" s="256"/>
      <c r="H111" s="256"/>
      <c r="I111" s="256"/>
    </row>
    <row r="112" spans="1:9" s="255" customFormat="1" ht="15" hidden="1" customHeight="1">
      <c r="A112" s="256"/>
      <c r="B112" s="256"/>
      <c r="C112" s="256"/>
      <c r="D112" s="256"/>
      <c r="E112" s="256"/>
      <c r="F112" s="256"/>
      <c r="G112" s="256"/>
      <c r="H112" s="256"/>
      <c r="I112" s="256"/>
    </row>
    <row r="113" spans="1:9" s="255" customFormat="1" ht="15" hidden="1" customHeight="1">
      <c r="A113" s="256"/>
      <c r="B113" s="256"/>
      <c r="C113" s="256"/>
      <c r="D113" s="256"/>
      <c r="E113" s="256"/>
      <c r="F113" s="256"/>
      <c r="G113" s="256"/>
      <c r="H113" s="256"/>
      <c r="I113" s="256"/>
    </row>
    <row r="114" spans="1:9" s="255" customFormat="1" ht="15" hidden="1" customHeight="1">
      <c r="A114" s="256"/>
      <c r="B114" s="256"/>
      <c r="C114" s="256"/>
      <c r="D114" s="256"/>
      <c r="E114" s="256"/>
      <c r="F114" s="256"/>
      <c r="G114" s="256"/>
      <c r="H114" s="256"/>
      <c r="I114" s="256"/>
    </row>
    <row r="115" spans="1:9" s="255" customFormat="1" ht="15" hidden="1" customHeight="1">
      <c r="A115" s="256"/>
      <c r="B115" s="256"/>
      <c r="C115" s="256"/>
      <c r="D115" s="256"/>
      <c r="E115" s="256"/>
      <c r="F115" s="256"/>
      <c r="G115" s="256"/>
      <c r="H115" s="256"/>
      <c r="I115" s="256"/>
    </row>
    <row r="116" spans="1:9" s="255" customFormat="1" ht="15" hidden="1" customHeight="1">
      <c r="A116" s="256"/>
      <c r="B116" s="256"/>
      <c r="C116" s="256"/>
      <c r="D116" s="256"/>
      <c r="E116" s="256"/>
      <c r="F116" s="256"/>
      <c r="G116" s="256"/>
      <c r="H116" s="256"/>
      <c r="I116" s="256"/>
    </row>
    <row r="117" spans="1:9" s="255" customFormat="1" ht="15" hidden="1" customHeight="1">
      <c r="A117" s="256"/>
      <c r="B117" s="256"/>
      <c r="C117" s="256"/>
      <c r="D117" s="256"/>
      <c r="E117" s="256"/>
      <c r="F117" s="256"/>
      <c r="G117" s="256"/>
      <c r="H117" s="256"/>
      <c r="I117" s="256"/>
    </row>
    <row r="118" spans="1:9" s="255" customFormat="1" ht="15" hidden="1" customHeight="1">
      <c r="A118" s="256"/>
      <c r="B118" s="256"/>
      <c r="C118" s="256"/>
      <c r="D118" s="256"/>
      <c r="E118" s="256"/>
      <c r="F118" s="256"/>
      <c r="G118" s="256"/>
      <c r="H118" s="256"/>
      <c r="I118" s="256"/>
    </row>
    <row r="119" spans="1:9" s="255" customFormat="1" ht="15" hidden="1" customHeight="1">
      <c r="A119" s="256"/>
      <c r="B119" s="256"/>
      <c r="C119" s="256"/>
      <c r="D119" s="256"/>
      <c r="E119" s="256"/>
      <c r="F119" s="256"/>
      <c r="G119" s="256"/>
      <c r="H119" s="256"/>
      <c r="I119" s="256"/>
    </row>
    <row r="120" spans="1:9" s="255" customFormat="1" ht="15" hidden="1" customHeight="1">
      <c r="A120" s="256"/>
      <c r="B120" s="256"/>
      <c r="C120" s="256"/>
      <c r="D120" s="256"/>
      <c r="E120" s="256"/>
      <c r="F120" s="256"/>
      <c r="G120" s="256"/>
      <c r="H120" s="256"/>
      <c r="I120" s="256"/>
    </row>
    <row r="121" spans="1:9" s="255" customFormat="1" ht="15" hidden="1" customHeight="1">
      <c r="A121" s="256"/>
      <c r="B121" s="256"/>
      <c r="C121" s="256"/>
      <c r="D121" s="256"/>
      <c r="E121" s="256"/>
      <c r="F121" s="256"/>
      <c r="G121" s="256"/>
      <c r="H121" s="256"/>
      <c r="I121" s="256"/>
    </row>
    <row r="122" spans="1:9" s="255" customFormat="1" ht="15" hidden="1" customHeight="1">
      <c r="A122" s="256"/>
      <c r="B122" s="256"/>
      <c r="C122" s="256"/>
      <c r="D122" s="256"/>
      <c r="E122" s="256"/>
      <c r="F122" s="256"/>
      <c r="G122" s="256"/>
      <c r="H122" s="256"/>
      <c r="I122" s="256"/>
    </row>
    <row r="123" spans="1:9" s="255" customFormat="1" ht="15" hidden="1" customHeight="1">
      <c r="A123" s="256"/>
      <c r="B123" s="256"/>
      <c r="C123" s="256"/>
      <c r="D123" s="256"/>
      <c r="E123" s="256"/>
      <c r="F123" s="256"/>
      <c r="G123" s="256"/>
      <c r="H123" s="256"/>
      <c r="I123" s="256"/>
    </row>
    <row r="124" spans="1:9" s="255" customFormat="1" ht="15" hidden="1" customHeight="1">
      <c r="A124" s="256"/>
      <c r="B124" s="256"/>
      <c r="C124" s="256"/>
      <c r="D124" s="256"/>
      <c r="E124" s="256"/>
      <c r="F124" s="256"/>
      <c r="G124" s="256"/>
      <c r="H124" s="256"/>
      <c r="I124" s="256"/>
    </row>
    <row r="125" spans="1:9" s="255" customFormat="1" ht="15" hidden="1" customHeight="1">
      <c r="A125" s="256"/>
      <c r="B125" s="256"/>
      <c r="C125" s="256"/>
      <c r="D125" s="256"/>
      <c r="E125" s="256"/>
      <c r="F125" s="256"/>
      <c r="G125" s="256"/>
      <c r="H125" s="256"/>
      <c r="I125" s="256"/>
    </row>
    <row r="126" spans="1:9" s="255" customFormat="1" ht="15" hidden="1" customHeight="1">
      <c r="A126" s="256"/>
      <c r="B126" s="256"/>
      <c r="C126" s="256"/>
      <c r="D126" s="256"/>
      <c r="E126" s="256"/>
      <c r="F126" s="256"/>
      <c r="G126" s="256"/>
      <c r="H126" s="256"/>
      <c r="I126" s="256"/>
    </row>
    <row r="127" spans="1:9" s="255" customFormat="1" ht="15" hidden="1" customHeight="1">
      <c r="A127" s="256"/>
      <c r="B127" s="256"/>
      <c r="C127" s="256"/>
      <c r="D127" s="256"/>
      <c r="E127" s="256"/>
      <c r="F127" s="256"/>
      <c r="G127" s="256"/>
      <c r="H127" s="256"/>
      <c r="I127" s="256"/>
    </row>
    <row r="128" spans="1:9" s="255" customFormat="1" ht="15" hidden="1" customHeight="1">
      <c r="A128" s="256"/>
      <c r="B128" s="256"/>
      <c r="C128" s="256"/>
      <c r="D128" s="256"/>
      <c r="E128" s="256"/>
      <c r="F128" s="256"/>
      <c r="G128" s="256"/>
      <c r="H128" s="256"/>
      <c r="I128" s="256"/>
    </row>
    <row r="129" spans="1:9" s="255" customFormat="1" ht="15" hidden="1" customHeight="1">
      <c r="A129" s="256"/>
      <c r="B129" s="256"/>
      <c r="C129" s="256"/>
      <c r="D129" s="256"/>
      <c r="E129" s="256"/>
      <c r="F129" s="256"/>
      <c r="G129" s="256"/>
      <c r="H129" s="256"/>
      <c r="I129" s="256"/>
    </row>
    <row r="130" spans="1:9" s="255" customFormat="1" ht="15" hidden="1" customHeight="1">
      <c r="A130" s="256"/>
      <c r="B130" s="256"/>
      <c r="C130" s="256"/>
      <c r="D130" s="256"/>
      <c r="E130" s="256"/>
      <c r="F130" s="256"/>
      <c r="G130" s="256"/>
      <c r="H130" s="256"/>
      <c r="I130" s="256"/>
    </row>
    <row r="131" spans="1:9" s="255" customFormat="1" ht="15" hidden="1" customHeight="1">
      <c r="A131" s="256"/>
      <c r="B131" s="256"/>
      <c r="C131" s="256"/>
      <c r="D131" s="256"/>
      <c r="E131" s="256"/>
      <c r="F131" s="256"/>
      <c r="G131" s="256"/>
      <c r="H131" s="256"/>
      <c r="I131" s="256"/>
    </row>
    <row r="132" spans="1:9" s="255" customFormat="1" ht="15" hidden="1" customHeight="1">
      <c r="A132" s="256"/>
      <c r="B132" s="256"/>
      <c r="C132" s="256"/>
      <c r="D132" s="256"/>
      <c r="E132" s="256"/>
      <c r="F132" s="256"/>
      <c r="G132" s="256"/>
      <c r="H132" s="256"/>
      <c r="I132" s="256"/>
    </row>
    <row r="133" spans="1:9" s="255" customFormat="1" ht="15" hidden="1" customHeight="1">
      <c r="A133" s="256"/>
      <c r="B133" s="256"/>
      <c r="C133" s="256"/>
      <c r="D133" s="256"/>
      <c r="E133" s="256"/>
      <c r="F133" s="256"/>
      <c r="G133" s="256"/>
      <c r="H133" s="256"/>
      <c r="I133" s="256"/>
    </row>
    <row r="134" spans="1:9" s="255" customFormat="1" ht="15" hidden="1" customHeight="1">
      <c r="A134" s="256"/>
      <c r="B134" s="256"/>
      <c r="C134" s="256"/>
      <c r="D134" s="256"/>
      <c r="E134" s="256"/>
      <c r="F134" s="256"/>
      <c r="G134" s="256"/>
      <c r="H134" s="256"/>
      <c r="I134" s="256"/>
    </row>
    <row r="135" spans="1:9" s="255" customFormat="1" ht="15" hidden="1" customHeight="1">
      <c r="A135" s="256"/>
      <c r="B135" s="256"/>
      <c r="C135" s="256"/>
      <c r="D135" s="256"/>
      <c r="E135" s="256"/>
      <c r="F135" s="256"/>
      <c r="G135" s="256"/>
      <c r="H135" s="256"/>
      <c r="I135" s="256"/>
    </row>
    <row r="136" spans="1:9" s="255" customFormat="1" ht="15" hidden="1" customHeight="1">
      <c r="A136" s="256"/>
      <c r="B136" s="256"/>
      <c r="C136" s="256"/>
      <c r="D136" s="256"/>
      <c r="E136" s="256"/>
      <c r="F136" s="256"/>
      <c r="G136" s="256"/>
      <c r="H136" s="256"/>
      <c r="I136" s="256"/>
    </row>
    <row r="137" spans="1:9" s="255" customFormat="1" ht="15" hidden="1" customHeight="1">
      <c r="A137" s="256"/>
      <c r="B137" s="256"/>
      <c r="C137" s="256"/>
      <c r="D137" s="256"/>
      <c r="E137" s="256"/>
      <c r="F137" s="256"/>
      <c r="G137" s="256"/>
      <c r="H137" s="256"/>
      <c r="I137" s="256"/>
    </row>
    <row r="138" spans="1:9" s="255" customFormat="1" ht="15" hidden="1" customHeight="1">
      <c r="A138" s="256"/>
      <c r="B138" s="256"/>
      <c r="C138" s="256"/>
      <c r="D138" s="256"/>
      <c r="E138" s="256"/>
      <c r="F138" s="256"/>
      <c r="G138" s="256"/>
      <c r="H138" s="256"/>
      <c r="I138" s="256"/>
    </row>
    <row r="139" spans="1:9" s="255" customFormat="1" ht="15" hidden="1" customHeight="1">
      <c r="A139" s="256"/>
      <c r="B139" s="256"/>
      <c r="C139" s="256"/>
      <c r="D139" s="256"/>
      <c r="E139" s="256"/>
      <c r="F139" s="256"/>
      <c r="G139" s="256"/>
      <c r="H139" s="256"/>
      <c r="I139" s="256"/>
    </row>
    <row r="140" spans="1:9" s="255" customFormat="1" ht="15" hidden="1" customHeight="1">
      <c r="A140" s="256"/>
      <c r="B140" s="256"/>
      <c r="C140" s="256"/>
      <c r="D140" s="256"/>
      <c r="E140" s="256"/>
      <c r="F140" s="256"/>
      <c r="G140" s="256"/>
      <c r="H140" s="256"/>
      <c r="I140" s="256"/>
    </row>
    <row r="141" spans="1:9" s="255" customFormat="1" ht="15" hidden="1" customHeight="1">
      <c r="A141" s="256"/>
      <c r="B141" s="256"/>
      <c r="C141" s="256"/>
      <c r="D141" s="256"/>
      <c r="E141" s="256"/>
      <c r="F141" s="256"/>
      <c r="G141" s="256"/>
      <c r="H141" s="256"/>
      <c r="I141" s="256"/>
    </row>
    <row r="142" spans="1:9" s="255" customFormat="1" ht="15" hidden="1" customHeight="1">
      <c r="A142" s="256"/>
      <c r="B142" s="256"/>
      <c r="C142" s="256"/>
      <c r="D142" s="256"/>
      <c r="E142" s="256"/>
      <c r="F142" s="256"/>
      <c r="G142" s="256"/>
      <c r="H142" s="256"/>
      <c r="I142" s="256"/>
    </row>
    <row r="143" spans="1:9" s="255" customFormat="1" ht="15" hidden="1" customHeight="1">
      <c r="A143" s="256"/>
      <c r="B143" s="256"/>
      <c r="C143" s="256"/>
      <c r="D143" s="256"/>
      <c r="E143" s="256"/>
      <c r="F143" s="256"/>
      <c r="G143" s="256"/>
      <c r="H143" s="256"/>
      <c r="I143" s="256"/>
    </row>
    <row r="144" spans="1:9" s="255" customFormat="1" ht="15" hidden="1" customHeight="1">
      <c r="A144" s="256"/>
      <c r="B144" s="256"/>
      <c r="C144" s="256"/>
      <c r="D144" s="256"/>
      <c r="E144" s="256"/>
      <c r="F144" s="256"/>
      <c r="G144" s="256"/>
      <c r="H144" s="256"/>
      <c r="I144" s="256"/>
    </row>
    <row r="145" spans="1:9" s="255" customFormat="1" ht="15" hidden="1" customHeight="1">
      <c r="A145" s="256"/>
      <c r="B145" s="256"/>
      <c r="C145" s="256"/>
      <c r="D145" s="256"/>
      <c r="E145" s="256"/>
      <c r="F145" s="256"/>
      <c r="G145" s="256"/>
      <c r="H145" s="256"/>
      <c r="I145" s="256"/>
    </row>
    <row r="146" spans="1:9" s="255" customFormat="1" ht="15" hidden="1" customHeight="1">
      <c r="A146" s="256"/>
      <c r="B146" s="256"/>
      <c r="C146" s="256"/>
      <c r="D146" s="256"/>
      <c r="E146" s="256"/>
      <c r="F146" s="256"/>
      <c r="G146" s="256"/>
      <c r="H146" s="256"/>
      <c r="I146" s="256"/>
    </row>
    <row r="147" spans="1:9" s="255" customFormat="1" ht="15" hidden="1" customHeight="1">
      <c r="A147" s="256"/>
      <c r="B147" s="256"/>
      <c r="C147" s="256"/>
      <c r="D147" s="256"/>
      <c r="E147" s="256"/>
      <c r="F147" s="256"/>
      <c r="G147" s="256"/>
      <c r="H147" s="256"/>
      <c r="I147" s="256"/>
    </row>
    <row r="148" spans="1:9" s="255" customFormat="1" ht="15" hidden="1" customHeight="1">
      <c r="A148" s="256"/>
      <c r="B148" s="256"/>
      <c r="C148" s="256"/>
      <c r="D148" s="256"/>
      <c r="E148" s="256"/>
      <c r="F148" s="256"/>
      <c r="G148" s="256"/>
      <c r="H148" s="256"/>
      <c r="I148" s="256"/>
    </row>
    <row r="149" spans="1:9" s="255" customFormat="1" ht="15" hidden="1" customHeight="1">
      <c r="A149" s="256"/>
      <c r="B149" s="256"/>
      <c r="C149" s="256"/>
      <c r="D149" s="256"/>
      <c r="E149" s="256"/>
      <c r="F149" s="256"/>
      <c r="G149" s="256"/>
      <c r="H149" s="256"/>
      <c r="I149" s="256"/>
    </row>
    <row r="150" spans="1:9" s="255" customFormat="1" ht="15" hidden="1" customHeight="1">
      <c r="A150" s="256"/>
      <c r="B150" s="256"/>
      <c r="C150" s="256"/>
      <c r="D150" s="256"/>
      <c r="E150" s="256"/>
      <c r="F150" s="256"/>
      <c r="G150" s="256"/>
      <c r="H150" s="256"/>
      <c r="I150" s="256"/>
    </row>
    <row r="151" spans="1:9" s="255" customFormat="1" ht="15" hidden="1" customHeight="1">
      <c r="A151" s="256"/>
      <c r="B151" s="256"/>
      <c r="C151" s="256"/>
      <c r="D151" s="256"/>
      <c r="E151" s="256"/>
      <c r="F151" s="256"/>
      <c r="G151" s="256"/>
      <c r="H151" s="256"/>
      <c r="I151" s="256"/>
    </row>
    <row r="152" spans="1:9" s="255" customFormat="1" ht="15" hidden="1" customHeight="1">
      <c r="A152" s="256"/>
      <c r="B152" s="256"/>
      <c r="C152" s="256"/>
      <c r="D152" s="256"/>
      <c r="E152" s="256"/>
      <c r="F152" s="256"/>
      <c r="G152" s="256"/>
      <c r="H152" s="256"/>
      <c r="I152" s="256"/>
    </row>
    <row r="153" spans="1:9" s="255" customFormat="1" ht="15" hidden="1" customHeight="1">
      <c r="A153" s="256"/>
      <c r="B153" s="256"/>
      <c r="C153" s="256"/>
      <c r="D153" s="256"/>
      <c r="E153" s="256"/>
      <c r="F153" s="256"/>
      <c r="G153" s="256"/>
      <c r="H153" s="256"/>
      <c r="I153" s="256"/>
    </row>
    <row r="154" spans="1:9" s="255" customFormat="1" ht="15" hidden="1" customHeight="1">
      <c r="A154" s="256"/>
      <c r="B154" s="256"/>
      <c r="C154" s="256"/>
      <c r="D154" s="256"/>
      <c r="E154" s="256"/>
      <c r="F154" s="256"/>
      <c r="G154" s="256"/>
      <c r="H154" s="256"/>
      <c r="I154" s="256"/>
    </row>
    <row r="155" spans="1:9" s="255" customFormat="1" ht="15" hidden="1" customHeight="1">
      <c r="A155" s="256"/>
      <c r="B155" s="256"/>
      <c r="C155" s="256"/>
      <c r="D155" s="256"/>
      <c r="E155" s="256"/>
      <c r="F155" s="256"/>
      <c r="G155" s="256"/>
      <c r="H155" s="256"/>
      <c r="I155" s="256"/>
    </row>
    <row r="156" spans="1:9" s="255" customFormat="1" ht="15" hidden="1" customHeight="1">
      <c r="A156" s="256"/>
      <c r="B156" s="256"/>
      <c r="C156" s="256"/>
      <c r="D156" s="256"/>
      <c r="E156" s="256"/>
      <c r="F156" s="256"/>
      <c r="G156" s="256"/>
      <c r="H156" s="256"/>
      <c r="I156" s="256"/>
    </row>
    <row r="157" spans="1:9" s="255" customFormat="1" ht="15" hidden="1" customHeight="1">
      <c r="A157" s="256"/>
      <c r="B157" s="256"/>
      <c r="C157" s="256"/>
      <c r="D157" s="256"/>
      <c r="E157" s="256"/>
      <c r="F157" s="256"/>
      <c r="G157" s="256"/>
      <c r="H157" s="256"/>
      <c r="I157" s="256"/>
    </row>
    <row r="158" spans="1:9" s="255" customFormat="1" ht="15" hidden="1" customHeight="1">
      <c r="A158" s="256"/>
      <c r="B158" s="256"/>
      <c r="C158" s="256"/>
      <c r="D158" s="256"/>
      <c r="E158" s="256"/>
      <c r="F158" s="256"/>
      <c r="G158" s="256"/>
      <c r="H158" s="256"/>
      <c r="I158" s="256"/>
    </row>
    <row r="159" spans="1:9" s="255" customFormat="1" ht="15" hidden="1" customHeight="1">
      <c r="A159" s="256"/>
      <c r="B159" s="256"/>
      <c r="C159" s="256"/>
      <c r="D159" s="256"/>
      <c r="E159" s="256"/>
      <c r="F159" s="256"/>
      <c r="G159" s="256"/>
      <c r="H159" s="256"/>
      <c r="I159" s="256"/>
    </row>
    <row r="160" spans="1:9" s="255" customFormat="1" ht="15" hidden="1" customHeight="1">
      <c r="A160" s="256"/>
      <c r="B160" s="256"/>
      <c r="C160" s="256"/>
      <c r="D160" s="256"/>
      <c r="E160" s="256"/>
      <c r="F160" s="256"/>
      <c r="G160" s="256"/>
      <c r="H160" s="256"/>
      <c r="I160" s="256"/>
    </row>
    <row r="161" spans="1:9" s="255" customFormat="1" ht="15" hidden="1" customHeight="1">
      <c r="A161" s="256"/>
      <c r="B161" s="256"/>
      <c r="C161" s="256"/>
      <c r="D161" s="256"/>
      <c r="E161" s="256"/>
      <c r="F161" s="256"/>
      <c r="G161" s="256"/>
      <c r="H161" s="256"/>
      <c r="I161" s="256"/>
    </row>
    <row r="162" spans="1:9" s="255" customFormat="1" ht="15" hidden="1" customHeight="1">
      <c r="A162" s="256"/>
      <c r="B162" s="256"/>
      <c r="C162" s="256"/>
      <c r="D162" s="256"/>
      <c r="E162" s="256"/>
      <c r="F162" s="256"/>
      <c r="G162" s="256"/>
      <c r="H162" s="256"/>
      <c r="I162" s="256"/>
    </row>
    <row r="163" spans="1:9" s="255" customFormat="1" ht="15" hidden="1" customHeight="1">
      <c r="A163" s="256"/>
      <c r="B163" s="256"/>
      <c r="C163" s="256"/>
      <c r="D163" s="256"/>
      <c r="E163" s="256"/>
      <c r="F163" s="256"/>
      <c r="G163" s="256"/>
      <c r="H163" s="256"/>
      <c r="I163" s="256"/>
    </row>
    <row r="164" spans="1:9" s="255" customFormat="1" ht="15" hidden="1" customHeight="1">
      <c r="A164" s="256"/>
      <c r="B164" s="256"/>
      <c r="C164" s="256"/>
      <c r="D164" s="256"/>
      <c r="E164" s="256"/>
      <c r="F164" s="256"/>
      <c r="G164" s="256"/>
      <c r="H164" s="256"/>
      <c r="I164" s="256"/>
    </row>
    <row r="165" spans="1:9" s="255" customFormat="1" ht="15" hidden="1" customHeight="1">
      <c r="A165" s="256"/>
      <c r="B165" s="256"/>
      <c r="C165" s="256"/>
      <c r="D165" s="256"/>
      <c r="E165" s="256"/>
      <c r="F165" s="256"/>
      <c r="G165" s="256"/>
      <c r="H165" s="256"/>
      <c r="I165" s="256"/>
    </row>
    <row r="166" spans="1:9" s="255" customFormat="1" ht="15" hidden="1" customHeight="1">
      <c r="A166" s="256"/>
      <c r="B166" s="256"/>
      <c r="C166" s="256"/>
      <c r="D166" s="256"/>
      <c r="E166" s="256"/>
      <c r="F166" s="256"/>
      <c r="G166" s="256"/>
      <c r="H166" s="256"/>
      <c r="I166" s="256"/>
    </row>
  </sheetData>
  <mergeCells count="17">
    <mergeCell ref="A80:E80"/>
    <mergeCell ref="G80:I80"/>
    <mergeCell ref="A81:E81"/>
    <mergeCell ref="H81:I81"/>
    <mergeCell ref="A14:K27"/>
    <mergeCell ref="A28:K28"/>
    <mergeCell ref="A77:K77"/>
    <mergeCell ref="A78:E78"/>
    <mergeCell ref="G78:I78"/>
    <mergeCell ref="A79:E79"/>
    <mergeCell ref="H79:I79"/>
    <mergeCell ref="A13:K13"/>
    <mergeCell ref="A9:K9"/>
    <mergeCell ref="A10:I10"/>
    <mergeCell ref="J10:K10"/>
    <mergeCell ref="A11:I12"/>
    <mergeCell ref="J11:K11"/>
  </mergeCells>
  <conditionalFormatting sqref="D30:E30 G30:H30">
    <cfRule type="cellIs" dxfId="9" priority="43" stopIfTrue="1" operator="notEqual">
      <formula>""</formula>
    </cfRule>
  </conditionalFormatting>
  <conditionalFormatting sqref="F30">
    <cfRule type="cellIs" dxfId="8" priority="40" stopIfTrue="1" operator="notEqual">
      <formula>""</formula>
    </cfRule>
  </conditionalFormatting>
  <conditionalFormatting sqref="D31:H75">
    <cfRule type="cellIs" dxfId="7" priority="28" stopIfTrue="1" operator="notEqual">
      <formula>""</formula>
    </cfRule>
  </conditionalFormatting>
  <conditionalFormatting sqref="F30">
    <cfRule type="cellIs" dxfId="6" priority="39" stopIfTrue="1" operator="equal">
      <formula>""</formula>
    </cfRule>
  </conditionalFormatting>
  <conditionalFormatting sqref="D30:E30 G30:H30">
    <cfRule type="cellIs" dxfId="5" priority="42" stopIfTrue="1" operator="equal">
      <formula>""</formula>
    </cfRule>
  </conditionalFormatting>
  <conditionalFormatting sqref="D31:H75">
    <cfRule type="cellIs" priority="29" stopIfTrue="1" operator="equal">
      <formula>""</formula>
    </cfRule>
  </conditionalFormatting>
  <conditionalFormatting sqref="D31:H75">
    <cfRule type="cellIs" dxfId="4" priority="27" stopIfTrue="1" operator="equal">
      <formula>0</formula>
    </cfRule>
  </conditionalFormatting>
  <conditionalFormatting sqref="L78:L81 N78:XFD79 M80:XFD81">
    <cfRule type="cellIs" dxfId="3" priority="6" stopIfTrue="1" operator="equal">
      <formula>1</formula>
    </cfRule>
  </conditionalFormatting>
  <conditionalFormatting sqref="F30">
    <cfRule type="expression" dxfId="2" priority="37" stopIfTrue="1">
      <formula>$F$31=""</formula>
    </cfRule>
  </conditionalFormatting>
  <conditionalFormatting sqref="D30:E30 G30:H30">
    <cfRule type="expression" dxfId="1" priority="41" stopIfTrue="1">
      <formula>NOT(ISERROR(SEARCH("""Não Houve Utilização""",D30)))</formula>
    </cfRule>
  </conditionalFormatting>
  <conditionalFormatting sqref="F30">
    <cfRule type="expression" dxfId="0" priority="38" stopIfTrue="1">
      <formula>NOT(ISERROR(SEARCH("""Não Houve Utilização""",F30)))</formula>
    </cfRule>
  </conditionalFormatting>
  <pageMargins left="0.511811023622047" right="0.511811023622047" top="0.78740157480315021" bottom="0.78740157480315021" header="0.31496062992126012" footer="0.31496062992126012"/>
  <pageSetup paperSize="0" scale="56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C6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8" sqref="R28:R57"/>
    </sheetView>
  </sheetViews>
  <sheetFormatPr defaultRowHeight="15"/>
  <cols>
    <col min="1" max="1" width="24.85546875" bestFit="1" customWidth="1"/>
    <col min="2" max="2" width="24.85546875" customWidth="1"/>
    <col min="3" max="3" width="35.42578125" customWidth="1"/>
    <col min="4" max="4" width="28.42578125" customWidth="1"/>
    <col min="5" max="5" width="13.42578125" bestFit="1" customWidth="1"/>
    <col min="6" max="6" width="22" bestFit="1" customWidth="1"/>
    <col min="7" max="7" width="18.85546875" customWidth="1"/>
    <col min="8" max="8" width="18.28515625" customWidth="1"/>
    <col min="9" max="9" width="31" customWidth="1"/>
    <col min="10" max="10" width="35.5703125" customWidth="1"/>
    <col min="11" max="11" width="13.85546875" customWidth="1"/>
    <col min="12" max="12" width="18.42578125" customWidth="1"/>
    <col min="13" max="13" width="5.140625" bestFit="1" customWidth="1"/>
    <col min="14" max="14" width="7" bestFit="1" customWidth="1"/>
    <col min="15" max="15" width="24.85546875" customWidth="1"/>
    <col min="16" max="16" width="18.140625" customWidth="1"/>
    <col min="17" max="17" width="24" customWidth="1"/>
    <col min="18" max="18" width="9.140625" customWidth="1"/>
    <col min="19" max="19" width="15.42578125" customWidth="1"/>
    <col min="20" max="21" width="9.140625" customWidth="1"/>
    <col min="22" max="22" width="24.85546875" customWidth="1"/>
    <col min="23" max="23" width="13.42578125" customWidth="1"/>
    <col min="24" max="24" width="16.140625" customWidth="1"/>
    <col min="25" max="34" width="9.140625" customWidth="1"/>
    <col min="35" max="35" width="27.85546875" style="46" customWidth="1"/>
    <col min="36" max="43" width="9.140625" customWidth="1"/>
    <col min="44" max="44" width="18.5703125" customWidth="1"/>
    <col min="45" max="45" width="9.140625" customWidth="1"/>
    <col min="46" max="46" width="12.85546875" bestFit="1" customWidth="1"/>
    <col min="47" max="56" width="9.140625" customWidth="1"/>
    <col min="57" max="57" width="27.85546875" bestFit="1" customWidth="1"/>
    <col min="58" max="58" width="9.140625" customWidth="1"/>
  </cols>
  <sheetData>
    <row r="1" spans="1:185" ht="48" thickBot="1">
      <c r="A1" s="31" t="s">
        <v>24</v>
      </c>
      <c r="B1" s="31" t="s">
        <v>25</v>
      </c>
      <c r="C1" s="31" t="s">
        <v>26</v>
      </c>
      <c r="D1" s="31" t="s">
        <v>27</v>
      </c>
      <c r="E1" s="31" t="s">
        <v>28</v>
      </c>
      <c r="F1" s="31" t="s">
        <v>29</v>
      </c>
      <c r="G1" s="31" t="s">
        <v>30</v>
      </c>
      <c r="H1" s="31" t="s">
        <v>31</v>
      </c>
      <c r="I1" s="31" t="s">
        <v>32</v>
      </c>
      <c r="J1" s="31" t="s">
        <v>33</v>
      </c>
      <c r="K1" s="31" t="s">
        <v>13</v>
      </c>
      <c r="L1" s="31" t="s">
        <v>34</v>
      </c>
      <c r="M1" s="31" t="s">
        <v>35</v>
      </c>
      <c r="N1" s="31" t="s">
        <v>14</v>
      </c>
      <c r="O1" s="31" t="s">
        <v>36</v>
      </c>
      <c r="P1" s="31" t="s">
        <v>16</v>
      </c>
      <c r="Q1" s="32" t="s">
        <v>37</v>
      </c>
      <c r="R1" s="33" t="s">
        <v>1120</v>
      </c>
      <c r="S1" s="32" t="s">
        <v>38</v>
      </c>
      <c r="T1" s="32" t="s">
        <v>28</v>
      </c>
      <c r="U1" s="32" t="s">
        <v>29</v>
      </c>
      <c r="V1" s="32" t="s">
        <v>12</v>
      </c>
      <c r="W1" s="32" t="s">
        <v>39</v>
      </c>
      <c r="X1" s="32" t="s">
        <v>33</v>
      </c>
      <c r="Y1" s="32" t="s">
        <v>13</v>
      </c>
      <c r="Z1" s="32" t="s">
        <v>34</v>
      </c>
      <c r="AA1" s="32" t="s">
        <v>35</v>
      </c>
      <c r="AB1" s="32" t="s">
        <v>14</v>
      </c>
      <c r="AC1" s="32" t="s">
        <v>36</v>
      </c>
      <c r="AD1" s="32" t="s">
        <v>16</v>
      </c>
      <c r="AE1" s="32" t="s">
        <v>37</v>
      </c>
      <c r="AF1" s="33"/>
      <c r="AG1" s="33"/>
      <c r="AH1" s="34" t="s">
        <v>40</v>
      </c>
      <c r="AI1" s="35" t="s">
        <v>41</v>
      </c>
      <c r="AJ1" s="36" t="s">
        <v>42</v>
      </c>
      <c r="AK1" s="36" t="s">
        <v>43</v>
      </c>
      <c r="AL1" s="437" t="s">
        <v>44</v>
      </c>
      <c r="AM1" s="437"/>
      <c r="AN1" s="437"/>
      <c r="AO1" s="437"/>
      <c r="AP1" s="437"/>
      <c r="AQ1" s="437"/>
      <c r="AR1" s="36" t="s">
        <v>45</v>
      </c>
      <c r="AS1" s="37"/>
      <c r="AT1" s="37"/>
      <c r="AU1" s="37"/>
      <c r="AV1" s="37">
        <v>0</v>
      </c>
      <c r="AW1" s="37"/>
      <c r="AX1" s="37"/>
      <c r="AY1" s="438" t="s">
        <v>46</v>
      </c>
      <c r="AZ1" s="438"/>
      <c r="BA1" s="438"/>
      <c r="BB1" s="438"/>
      <c r="BC1" s="37"/>
      <c r="BD1" s="37"/>
      <c r="BE1" s="38" t="s">
        <v>47</v>
      </c>
      <c r="BF1" s="37"/>
      <c r="BG1" s="37"/>
      <c r="BH1" s="37"/>
      <c r="BI1" s="37"/>
      <c r="BJ1" s="37"/>
      <c r="BK1" s="37" t="s">
        <v>48</v>
      </c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9"/>
      <c r="FV1" s="37"/>
      <c r="FW1" s="37"/>
      <c r="FX1" s="37"/>
      <c r="FY1" s="37"/>
      <c r="FZ1" s="37"/>
      <c r="GA1" s="37"/>
      <c r="GB1" s="37"/>
      <c r="GC1" s="37"/>
    </row>
    <row r="2" spans="1:185" ht="16.5" thickBot="1">
      <c r="A2" s="40">
        <v>0</v>
      </c>
      <c r="B2" s="40"/>
      <c r="C2" s="41" t="s">
        <v>4</v>
      </c>
      <c r="D2" s="41" t="s">
        <v>4</v>
      </c>
      <c r="E2" s="41" t="s">
        <v>4</v>
      </c>
      <c r="F2" s="41" t="s">
        <v>4</v>
      </c>
      <c r="G2" s="41" t="s">
        <v>4</v>
      </c>
      <c r="H2" s="41" t="s">
        <v>4</v>
      </c>
      <c r="I2" s="41" t="s">
        <v>4</v>
      </c>
      <c r="J2" s="41" t="s">
        <v>4</v>
      </c>
      <c r="K2" s="41" t="s">
        <v>4</v>
      </c>
      <c r="L2" s="41" t="s">
        <v>4</v>
      </c>
      <c r="M2" s="41" t="s">
        <v>4</v>
      </c>
      <c r="N2" s="41" t="s">
        <v>4</v>
      </c>
      <c r="O2" s="41" t="s">
        <v>4</v>
      </c>
      <c r="P2" s="41" t="s">
        <v>4</v>
      </c>
      <c r="Q2" s="42" t="s">
        <v>4</v>
      </c>
      <c r="R2" s="43" t="s">
        <v>4</v>
      </c>
      <c r="S2" s="44" t="s">
        <v>4</v>
      </c>
      <c r="T2" s="44" t="s">
        <v>4</v>
      </c>
      <c r="U2" s="44" t="s">
        <v>4</v>
      </c>
      <c r="V2" s="44" t="s">
        <v>4</v>
      </c>
      <c r="W2" s="44" t="s">
        <v>4</v>
      </c>
      <c r="X2" s="44" t="s">
        <v>4</v>
      </c>
      <c r="Y2" s="44" t="s">
        <v>4</v>
      </c>
      <c r="Z2" s="44" t="s">
        <v>4</v>
      </c>
      <c r="AA2" s="44" t="s">
        <v>4</v>
      </c>
      <c r="AB2" s="44" t="s">
        <v>4</v>
      </c>
      <c r="AC2" s="45" t="s">
        <v>4</v>
      </c>
      <c r="AD2" s="45" t="s">
        <v>4</v>
      </c>
      <c r="AE2" s="45" t="s">
        <v>4</v>
      </c>
      <c r="AF2" s="46"/>
      <c r="AG2" s="46"/>
      <c r="AH2" s="47" t="s">
        <v>4</v>
      </c>
      <c r="AI2" s="48"/>
      <c r="AJ2" s="49"/>
      <c r="AK2" s="49"/>
      <c r="AL2" s="49"/>
      <c r="AM2" s="49"/>
      <c r="AN2" s="49"/>
      <c r="AO2" s="49"/>
      <c r="AP2" s="49"/>
      <c r="AQ2" s="50"/>
      <c r="AR2" s="51"/>
      <c r="AU2" s="38"/>
      <c r="AV2" s="38"/>
      <c r="AW2" s="38"/>
      <c r="AX2" s="38"/>
      <c r="AY2" s="52" t="s">
        <v>49</v>
      </c>
      <c r="AZ2" s="1"/>
      <c r="BA2" s="1"/>
      <c r="BB2" s="53"/>
      <c r="BC2" s="38"/>
      <c r="BD2" s="38"/>
      <c r="BE2" s="38" t="s">
        <v>50</v>
      </c>
      <c r="BF2" s="38"/>
      <c r="BG2" s="38"/>
      <c r="BH2" s="38"/>
      <c r="BI2" s="38"/>
      <c r="BJ2" s="38"/>
      <c r="BK2" s="38" t="s">
        <v>29</v>
      </c>
      <c r="BL2" s="38" t="s">
        <v>51</v>
      </c>
      <c r="BM2" s="38" t="s">
        <v>28</v>
      </c>
      <c r="BN2" s="38" t="s">
        <v>12</v>
      </c>
      <c r="BO2" s="38" t="s">
        <v>11</v>
      </c>
      <c r="BP2" s="38" t="s">
        <v>52</v>
      </c>
      <c r="BQ2" s="38" t="s">
        <v>53</v>
      </c>
      <c r="BR2" s="38" t="s">
        <v>35</v>
      </c>
      <c r="BS2" s="38" t="s">
        <v>13</v>
      </c>
      <c r="BT2" s="38" t="s">
        <v>54</v>
      </c>
      <c r="BU2" s="38" t="s">
        <v>55</v>
      </c>
      <c r="BV2" s="38" t="s">
        <v>14</v>
      </c>
      <c r="BW2" s="38" t="s">
        <v>55</v>
      </c>
      <c r="BX2" s="38" t="s">
        <v>56</v>
      </c>
      <c r="BY2" s="38" t="s">
        <v>57</v>
      </c>
      <c r="BZ2" s="38" t="s">
        <v>58</v>
      </c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</row>
    <row r="3" spans="1:185" ht="43.5" thickBot="1">
      <c r="A3" s="41" t="s">
        <v>59</v>
      </c>
      <c r="B3" s="41" t="s">
        <v>60</v>
      </c>
      <c r="C3" s="41" t="s">
        <v>61</v>
      </c>
      <c r="D3" s="41" t="s">
        <v>62</v>
      </c>
      <c r="E3" s="54" t="s">
        <v>63</v>
      </c>
      <c r="F3" s="55" t="s">
        <v>64</v>
      </c>
      <c r="G3" s="56"/>
      <c r="H3" s="56"/>
      <c r="I3" s="41" t="s">
        <v>2553</v>
      </c>
      <c r="J3" s="41" t="s">
        <v>65</v>
      </c>
      <c r="K3" s="41" t="s">
        <v>66</v>
      </c>
      <c r="L3" s="41" t="s">
        <v>67</v>
      </c>
      <c r="M3" s="41" t="s">
        <v>68</v>
      </c>
      <c r="N3" s="41">
        <v>31</v>
      </c>
      <c r="O3" s="57" t="s">
        <v>69</v>
      </c>
      <c r="P3" s="57" t="s">
        <v>70</v>
      </c>
      <c r="Q3" s="42" t="s">
        <v>71</v>
      </c>
      <c r="R3" s="43" t="s">
        <v>1172</v>
      </c>
      <c r="S3" s="58" t="str">
        <f t="shared" ref="S3:S34" si="0">IF($U3=$F3,D3,VLOOKUP($U3,$BK:$BZ,2,FALSE))</f>
        <v>FUNDAÇÃO DE DESENVOLVIMENTO DA PESQUISA</v>
      </c>
      <c r="T3" s="58" t="str">
        <f t="shared" ref="T3:T34" si="1">IF($U3=$F3,E3,VLOOKUP($U3,$BK:$BZ,3,FALSE))</f>
        <v>FUNDEP</v>
      </c>
      <c r="U3" s="58" t="s">
        <v>72</v>
      </c>
      <c r="V3" s="58" t="s">
        <v>2527</v>
      </c>
      <c r="W3" s="59" t="s">
        <v>2527</v>
      </c>
      <c r="X3" s="44" t="str">
        <f t="shared" ref="X3:X34" si="2">IF($U3=$F3,J3,CONCATENATE(VLOOKUP($U3,$BK:$BZ,5,FALSE)," - ",VLOOKUP($U3,$BK:$BZ,7,FALSE),", ",VLOOKUP($U3,$BK:$BZ,8,FALSE)))</f>
        <v xml:space="preserve"> AVENIDA ANTÔNIO CARLOS, Nº 6627 - UNIDADE ADMINISTRATIVA II - CAMPUS UFMG -  BELO HORIZONTE,  MG</v>
      </c>
      <c r="Y3" s="44" t="str">
        <f t="shared" ref="Y3:Y34" si="3">IF($U3=$F3,K3,VLOOKUP($U3,$BK:$BZ,9,FALSE))</f>
        <v xml:space="preserve"> 30120-972 </v>
      </c>
      <c r="Z3" s="44"/>
      <c r="AA3" s="44"/>
      <c r="AB3" s="44">
        <f t="shared" ref="AB3:AB34" si="4">IF($U3=$F3,N3,VLOOKUP($U3,$BK:$BZ,12,FALSE))</f>
        <v>31</v>
      </c>
      <c r="AC3" s="44" t="str">
        <f t="shared" ref="AC3:AC34" si="5">IF($U3=$F3,O3,VLOOKUP($U3,$BK:$BZ,13,FALSE))</f>
        <v>3409-4234 3409-4257</v>
      </c>
      <c r="AD3" s="44" t="str">
        <f t="shared" ref="AD3:AD34" si="6">IF($U3=$F3,P3,AG3)</f>
        <v xml:space="preserve">ramonazevedo@fundep.com.br;
cadastro@fundep.com.br </v>
      </c>
      <c r="AF3" s="44" t="s">
        <v>73</v>
      </c>
      <c r="AG3" s="44" t="s">
        <v>74</v>
      </c>
      <c r="AH3" s="60">
        <v>2</v>
      </c>
      <c r="AI3" s="61" t="s">
        <v>75</v>
      </c>
      <c r="AJ3" s="62">
        <v>43831</v>
      </c>
      <c r="AK3" s="62">
        <v>43983</v>
      </c>
      <c r="AL3" s="62">
        <v>43831</v>
      </c>
      <c r="AM3" s="62">
        <v>43862</v>
      </c>
      <c r="AN3" s="62">
        <v>43891</v>
      </c>
      <c r="AO3" s="62">
        <v>43922</v>
      </c>
      <c r="AP3" s="62">
        <v>43952</v>
      </c>
      <c r="AQ3" s="63">
        <v>43983</v>
      </c>
      <c r="AR3" s="64" t="s">
        <v>76</v>
      </c>
      <c r="AU3" s="38"/>
      <c r="AV3" s="38"/>
      <c r="AW3" s="38"/>
      <c r="AX3" s="38"/>
      <c r="AY3" s="52" t="s">
        <v>77</v>
      </c>
      <c r="AZ3" s="1"/>
      <c r="BA3" s="1"/>
      <c r="BB3" s="53"/>
      <c r="BC3" s="38"/>
      <c r="BD3" s="38"/>
      <c r="BE3" s="38" t="s">
        <v>78</v>
      </c>
      <c r="BF3" s="38"/>
      <c r="BG3" s="38"/>
      <c r="BH3" s="38"/>
      <c r="BI3" s="38"/>
      <c r="BJ3" s="38"/>
      <c r="BK3" s="38" t="s">
        <v>64</v>
      </c>
      <c r="BL3" s="38" t="s">
        <v>62</v>
      </c>
      <c r="BM3" s="38" t="s">
        <v>63</v>
      </c>
      <c r="BN3" s="38" t="s">
        <v>79</v>
      </c>
      <c r="BO3" s="38" t="s">
        <v>80</v>
      </c>
      <c r="BP3" s="38" t="s">
        <v>81</v>
      </c>
      <c r="BQ3" s="38" t="s">
        <v>82</v>
      </c>
      <c r="BR3" s="38" t="s">
        <v>83</v>
      </c>
      <c r="BS3" s="38" t="s">
        <v>84</v>
      </c>
      <c r="BT3" s="38" t="s">
        <v>85</v>
      </c>
      <c r="BU3" s="38" t="s">
        <v>86</v>
      </c>
      <c r="BV3" s="38">
        <f t="shared" ref="BV3:BV34" si="7">CF3</f>
        <v>31</v>
      </c>
      <c r="BW3" s="38" t="str">
        <f t="shared" ref="BW3:BW34" si="8">IF(CK3&lt;&gt;"",CONCATENATE(CI3," ",CM3),CI3)</f>
        <v>3409-5000 3409-6383</v>
      </c>
      <c r="BX3" s="38" t="s">
        <v>87</v>
      </c>
      <c r="BY3" s="38" t="s">
        <v>88</v>
      </c>
      <c r="BZ3" s="38" t="s">
        <v>89</v>
      </c>
      <c r="CA3" s="38"/>
      <c r="CB3" s="38"/>
      <c r="CC3" s="38"/>
      <c r="CD3" s="38"/>
      <c r="CE3" s="38"/>
      <c r="CF3" s="38">
        <v>31</v>
      </c>
      <c r="CG3" s="38">
        <v>34095000</v>
      </c>
      <c r="CH3" s="38" t="b">
        <f t="shared" ref="CH3:CH19" si="9">CF3=CJ3</f>
        <v>1</v>
      </c>
      <c r="CI3" s="38" t="str">
        <f t="shared" ref="CI3:CI34" si="10">CONCATENATE(LEFT(CG3,4),"-",RIGHT(CG3,4))</f>
        <v>3409-5000</v>
      </c>
      <c r="CJ3" s="38">
        <v>31</v>
      </c>
      <c r="CK3" s="38">
        <v>34096383</v>
      </c>
      <c r="CL3" s="38"/>
      <c r="CM3" s="38" t="str">
        <f t="shared" ref="CM3:CM34" si="11">CONCATENATE(LEFT(CK3,4),"-",RIGHT(CK3,4))</f>
        <v>3409-6383</v>
      </c>
      <c r="CN3" s="38"/>
      <c r="CO3" s="38"/>
      <c r="CP3" s="38">
        <f t="shared" ref="CP3:CP34" si="12">LEN(CG3)</f>
        <v>8</v>
      </c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</row>
    <row r="4" spans="1:185" ht="60.75" thickBot="1">
      <c r="A4" s="41" t="s">
        <v>90</v>
      </c>
      <c r="B4" s="41" t="s">
        <v>91</v>
      </c>
      <c r="C4" s="41" t="s">
        <v>92</v>
      </c>
      <c r="D4" s="41" t="s">
        <v>93</v>
      </c>
      <c r="E4" s="54" t="s">
        <v>94</v>
      </c>
      <c r="F4" s="55" t="s">
        <v>95</v>
      </c>
      <c r="G4" s="56"/>
      <c r="H4" s="56"/>
      <c r="I4" s="41" t="s">
        <v>2554</v>
      </c>
      <c r="J4" s="41" t="s">
        <v>96</v>
      </c>
      <c r="K4" s="41" t="s">
        <v>97</v>
      </c>
      <c r="L4" s="41" t="s">
        <v>98</v>
      </c>
      <c r="M4" s="41" t="s">
        <v>99</v>
      </c>
      <c r="N4" s="41">
        <v>48</v>
      </c>
      <c r="O4" s="57" t="s">
        <v>100</v>
      </c>
      <c r="P4" s="57" t="s">
        <v>101</v>
      </c>
      <c r="Q4" s="42" t="s">
        <v>102</v>
      </c>
      <c r="R4" s="43" t="s">
        <v>1194</v>
      </c>
      <c r="S4" s="58" t="str">
        <f t="shared" si="0"/>
        <v>FUNDAÇÃO DE ENSINO E ENGENHARIA DE SANTA CATARINA</v>
      </c>
      <c r="T4" s="58" t="str">
        <f t="shared" si="1"/>
        <v>FEESC</v>
      </c>
      <c r="U4" s="58" t="s">
        <v>103</v>
      </c>
      <c r="V4" s="58" t="s">
        <v>2528</v>
      </c>
      <c r="W4" s="59" t="s">
        <v>2575</v>
      </c>
      <c r="X4" s="44" t="str">
        <f t="shared" si="2"/>
        <v xml:space="preserve"> RUA DELFINO CONTI S/N. CAMPUS UNIVERSITÁRIO -  FLORIANÓPOLIS,  SC</v>
      </c>
      <c r="Y4" s="44" t="str">
        <f t="shared" si="3"/>
        <v xml:space="preserve"> 88040-970 </v>
      </c>
      <c r="Z4" s="44"/>
      <c r="AA4" s="44"/>
      <c r="AB4" s="44">
        <f t="shared" si="4"/>
        <v>48</v>
      </c>
      <c r="AC4" s="44" t="str">
        <f t="shared" si="5"/>
        <v>3231-4405 3231-4400</v>
      </c>
      <c r="AD4" s="44" t="str">
        <f t="shared" si="6"/>
        <v>rodolfo.flesch@ufsc.br;
prestacaodecontas.feesc@gmail.com; danuse@feesc.org.br; prestacaodecontas@feesc.org.br</v>
      </c>
      <c r="AF4" s="44" t="s">
        <v>104</v>
      </c>
      <c r="AG4" s="44" t="s">
        <v>105</v>
      </c>
      <c r="AH4" s="60">
        <v>3</v>
      </c>
      <c r="AI4" s="61" t="s">
        <v>106</v>
      </c>
      <c r="AJ4" s="62">
        <v>44013</v>
      </c>
      <c r="AK4" s="62">
        <v>44166</v>
      </c>
      <c r="AL4" s="62">
        <v>44013</v>
      </c>
      <c r="AM4" s="62">
        <v>44044</v>
      </c>
      <c r="AN4" s="62">
        <v>44075</v>
      </c>
      <c r="AO4" s="62">
        <v>44105</v>
      </c>
      <c r="AP4" s="62">
        <v>44136</v>
      </c>
      <c r="AQ4" s="63">
        <v>44166</v>
      </c>
      <c r="AR4" s="65" t="s">
        <v>107</v>
      </c>
      <c r="AU4" s="38"/>
      <c r="AV4" s="38"/>
      <c r="AW4" s="38"/>
      <c r="AX4" s="38"/>
      <c r="AY4" s="52" t="s">
        <v>108</v>
      </c>
      <c r="AZ4" s="1"/>
      <c r="BA4" s="1"/>
      <c r="BB4" s="53"/>
      <c r="BC4" s="38"/>
      <c r="BD4" s="38"/>
      <c r="BE4" s="38" t="s">
        <v>109</v>
      </c>
      <c r="BF4" s="38"/>
      <c r="BG4" s="38"/>
      <c r="BH4" s="38"/>
      <c r="BI4" s="38"/>
      <c r="BJ4" s="38"/>
      <c r="BK4" s="38" t="s">
        <v>95</v>
      </c>
      <c r="BL4" s="38" t="s">
        <v>93</v>
      </c>
      <c r="BM4" s="38" t="s">
        <v>94</v>
      </c>
      <c r="BN4" s="38" t="s">
        <v>110</v>
      </c>
      <c r="BO4" s="38" t="s">
        <v>111</v>
      </c>
      <c r="BP4" s="38" t="s">
        <v>112</v>
      </c>
      <c r="BQ4" s="38" t="s">
        <v>113</v>
      </c>
      <c r="BR4" s="38" t="s">
        <v>114</v>
      </c>
      <c r="BS4" s="38" t="s">
        <v>115</v>
      </c>
      <c r="BT4" s="38"/>
      <c r="BU4" s="38" t="s">
        <v>116</v>
      </c>
      <c r="BV4" s="38">
        <f t="shared" si="7"/>
        <v>48</v>
      </c>
      <c r="BW4" s="38" t="str">
        <f t="shared" si="8"/>
        <v>3721-9000 3721-4180</v>
      </c>
      <c r="BX4" s="38" t="s">
        <v>117</v>
      </c>
      <c r="BY4" s="38" t="s">
        <v>118</v>
      </c>
      <c r="BZ4" s="38" t="s">
        <v>119</v>
      </c>
      <c r="CA4" s="38"/>
      <c r="CB4" s="38"/>
      <c r="CC4" s="38"/>
      <c r="CD4" s="38"/>
      <c r="CE4" s="38"/>
      <c r="CF4" s="38">
        <v>48</v>
      </c>
      <c r="CG4" s="38">
        <v>37219000</v>
      </c>
      <c r="CH4" s="38" t="b">
        <f t="shared" si="9"/>
        <v>1</v>
      </c>
      <c r="CI4" s="38" t="str">
        <f t="shared" si="10"/>
        <v>3721-9000</v>
      </c>
      <c r="CJ4" s="38">
        <v>48</v>
      </c>
      <c r="CK4" s="38">
        <v>37214180</v>
      </c>
      <c r="CL4" s="38"/>
      <c r="CM4" s="38" t="str">
        <f t="shared" si="11"/>
        <v>3721-4180</v>
      </c>
      <c r="CN4" s="38"/>
      <c r="CO4" s="38"/>
      <c r="CP4" s="38">
        <f t="shared" si="12"/>
        <v>8</v>
      </c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</row>
    <row r="5" spans="1:185" ht="43.5" thickBot="1">
      <c r="A5" s="41" t="s">
        <v>120</v>
      </c>
      <c r="B5" s="41" t="s">
        <v>121</v>
      </c>
      <c r="C5" s="41" t="s">
        <v>122</v>
      </c>
      <c r="D5" s="41" t="s">
        <v>123</v>
      </c>
      <c r="E5" s="54" t="s">
        <v>124</v>
      </c>
      <c r="F5" s="55" t="s">
        <v>125</v>
      </c>
      <c r="G5" s="56"/>
      <c r="H5" s="56"/>
      <c r="I5" s="41" t="s">
        <v>2555</v>
      </c>
      <c r="J5" s="41" t="s">
        <v>126</v>
      </c>
      <c r="K5" s="41" t="s">
        <v>127</v>
      </c>
      <c r="L5" s="41" t="s">
        <v>128</v>
      </c>
      <c r="M5" s="41" t="s">
        <v>129</v>
      </c>
      <c r="N5" s="41">
        <v>21</v>
      </c>
      <c r="O5" s="57" t="s">
        <v>130</v>
      </c>
      <c r="P5" s="57" t="s">
        <v>131</v>
      </c>
      <c r="Q5" s="42" t="s">
        <v>132</v>
      </c>
      <c r="R5" s="43" t="s">
        <v>2415</v>
      </c>
      <c r="S5" s="58" t="str">
        <f t="shared" si="0"/>
        <v>FUNDAÇÃO COORDENAÇÃO DE PROJETOS, PESQUISAS E ESTUDOS TECNOLÓGICOS COPPETEC</v>
      </c>
      <c r="T5" s="58" t="str">
        <f t="shared" si="1"/>
        <v>COPPETEC</v>
      </c>
      <c r="U5" s="58" t="s">
        <v>133</v>
      </c>
      <c r="V5" s="58" t="s">
        <v>2529</v>
      </c>
      <c r="W5" s="59" t="s">
        <v>2529</v>
      </c>
      <c r="X5" s="44" t="str">
        <f t="shared" si="2"/>
        <v xml:space="preserve"> AVENIDA MONIZ ARAGÃO N.360 BLOCO I CGTEC - CIDADE UNIVERSITÁRIA -  RIO DE JANEIRO,  RJ</v>
      </c>
      <c r="Y5" s="44" t="str">
        <f t="shared" si="3"/>
        <v xml:space="preserve"> 21941-594 </v>
      </c>
      <c r="Z5" s="44"/>
      <c r="AA5" s="44"/>
      <c r="AB5" s="44">
        <f t="shared" si="4"/>
        <v>21</v>
      </c>
      <c r="AC5" s="44" t="str">
        <f t="shared" si="5"/>
        <v>3622-3464 3622-3400</v>
      </c>
      <c r="AD5" s="44" t="str">
        <f t="shared" si="6"/>
        <v>coppetec@coppetec.coppe.ufrj.br;
marilene@coppetec.coppe.ufrj.br</v>
      </c>
      <c r="AF5" s="44" t="s">
        <v>135</v>
      </c>
      <c r="AG5" s="44" t="s">
        <v>136</v>
      </c>
      <c r="AH5" s="60">
        <v>4</v>
      </c>
      <c r="AI5" s="61" t="s">
        <v>137</v>
      </c>
      <c r="AJ5" s="62">
        <v>44197</v>
      </c>
      <c r="AK5" s="62">
        <v>44348</v>
      </c>
      <c r="AL5" s="62">
        <v>44197</v>
      </c>
      <c r="AM5" s="62">
        <v>44228</v>
      </c>
      <c r="AN5" s="62">
        <v>44256</v>
      </c>
      <c r="AO5" s="62">
        <v>44287</v>
      </c>
      <c r="AP5" s="62">
        <v>44317</v>
      </c>
      <c r="AQ5" s="63">
        <v>44348</v>
      </c>
      <c r="AR5" s="64" t="s">
        <v>76</v>
      </c>
      <c r="AY5" s="52" t="s">
        <v>138</v>
      </c>
      <c r="AZ5" s="1"/>
      <c r="BA5" s="1"/>
      <c r="BB5" s="53"/>
      <c r="BE5" s="38" t="s">
        <v>139</v>
      </c>
      <c r="BK5" t="s">
        <v>125</v>
      </c>
      <c r="BL5" t="s">
        <v>123</v>
      </c>
      <c r="BM5" t="s">
        <v>124</v>
      </c>
      <c r="BN5" t="s">
        <v>140</v>
      </c>
      <c r="BO5" t="s">
        <v>141</v>
      </c>
      <c r="BP5" t="s">
        <v>142</v>
      </c>
      <c r="BQ5" t="s">
        <v>143</v>
      </c>
      <c r="BR5" t="s">
        <v>144</v>
      </c>
      <c r="BS5" t="s">
        <v>145</v>
      </c>
      <c r="BT5">
        <v>68581</v>
      </c>
      <c r="BU5" t="s">
        <v>146</v>
      </c>
      <c r="BV5" s="38">
        <f t="shared" si="7"/>
        <v>21</v>
      </c>
      <c r="BW5" s="38" t="str">
        <f t="shared" si="8"/>
        <v>3938-9600</v>
      </c>
      <c r="BX5" t="s">
        <v>147</v>
      </c>
      <c r="BY5" t="s">
        <v>148</v>
      </c>
      <c r="BZ5" t="s">
        <v>149</v>
      </c>
      <c r="CF5">
        <v>21</v>
      </c>
      <c r="CG5">
        <v>39389600</v>
      </c>
      <c r="CH5" s="38" t="b">
        <f t="shared" si="9"/>
        <v>0</v>
      </c>
      <c r="CI5" s="38" t="str">
        <f t="shared" si="10"/>
        <v>3938-9600</v>
      </c>
      <c r="CM5" s="38" t="str">
        <f t="shared" si="11"/>
        <v>-</v>
      </c>
      <c r="CP5" s="38">
        <f t="shared" si="12"/>
        <v>8</v>
      </c>
    </row>
    <row r="6" spans="1:185" ht="43.5" thickBot="1">
      <c r="A6" s="41" t="s">
        <v>150</v>
      </c>
      <c r="B6" s="41" t="s">
        <v>151</v>
      </c>
      <c r="C6" s="41" t="s">
        <v>152</v>
      </c>
      <c r="D6" s="41" t="s">
        <v>123</v>
      </c>
      <c r="E6" s="54" t="s">
        <v>124</v>
      </c>
      <c r="F6" s="55" t="s">
        <v>125</v>
      </c>
      <c r="G6" s="56"/>
      <c r="H6" s="56"/>
      <c r="I6" s="41" t="s">
        <v>2555</v>
      </c>
      <c r="J6" s="41" t="s">
        <v>126</v>
      </c>
      <c r="K6" s="41" t="s">
        <v>127</v>
      </c>
      <c r="L6" s="41" t="s">
        <v>128</v>
      </c>
      <c r="M6" s="41" t="s">
        <v>129</v>
      </c>
      <c r="N6" s="41">
        <v>21</v>
      </c>
      <c r="O6" s="57" t="s">
        <v>130</v>
      </c>
      <c r="P6" s="57" t="s">
        <v>131</v>
      </c>
      <c r="Q6" s="42" t="s">
        <v>132</v>
      </c>
      <c r="R6" s="43" t="s">
        <v>1231</v>
      </c>
      <c r="S6" s="58" t="str">
        <f t="shared" si="0"/>
        <v>FUNDAÇÃO COORDENAÇÃO DE PROJETOS, PESQUISAS E ESTUDOS TECNOLÓGICOS COPPETEC</v>
      </c>
      <c r="T6" s="58" t="str">
        <f t="shared" si="1"/>
        <v>COPPETEC</v>
      </c>
      <c r="U6" s="58" t="s">
        <v>133</v>
      </c>
      <c r="V6" s="58" t="s">
        <v>2529</v>
      </c>
      <c r="W6" s="59" t="s">
        <v>2529</v>
      </c>
      <c r="X6" s="44" t="str">
        <f t="shared" si="2"/>
        <v xml:space="preserve"> AVENIDA MONIZ ARAGÃO N.360 BLOCO I CGTEC - CIDADE UNIVERSITÁRIA -  RIO DE JANEIRO,  RJ</v>
      </c>
      <c r="Y6" s="44" t="str">
        <f t="shared" si="3"/>
        <v xml:space="preserve"> 21941-594 </v>
      </c>
      <c r="Z6" s="44"/>
      <c r="AA6" s="44"/>
      <c r="AB6" s="44">
        <f t="shared" si="4"/>
        <v>21</v>
      </c>
      <c r="AC6" s="44" t="str">
        <f t="shared" si="5"/>
        <v>3622-3464 3622-3400</v>
      </c>
      <c r="AD6" s="44" t="str">
        <f t="shared" si="6"/>
        <v>coppetec@coppetec.coppe.ufrj.br;
marilene@coppetec.coppe.ufrj.br</v>
      </c>
      <c r="AF6" s="44" t="s">
        <v>135</v>
      </c>
      <c r="AG6" s="44" t="s">
        <v>136</v>
      </c>
      <c r="AH6" s="60">
        <v>5</v>
      </c>
      <c r="AI6" s="61" t="s">
        <v>7</v>
      </c>
      <c r="AJ6" s="62">
        <v>44378</v>
      </c>
      <c r="AK6" s="62">
        <v>44531</v>
      </c>
      <c r="AL6" s="62">
        <v>44378</v>
      </c>
      <c r="AM6" s="62">
        <v>44409</v>
      </c>
      <c r="AN6" s="62">
        <v>44440</v>
      </c>
      <c r="AO6" s="62">
        <v>44470</v>
      </c>
      <c r="AP6" s="62">
        <v>44501</v>
      </c>
      <c r="AQ6" s="63">
        <v>44531</v>
      </c>
      <c r="AR6" s="65" t="s">
        <v>107</v>
      </c>
      <c r="AY6" s="52" t="s">
        <v>153</v>
      </c>
      <c r="AZ6" s="1"/>
      <c r="BA6" s="1"/>
      <c r="BB6" s="53"/>
      <c r="BK6" t="s">
        <v>154</v>
      </c>
      <c r="BL6" t="s">
        <v>155</v>
      </c>
      <c r="BM6" t="s">
        <v>156</v>
      </c>
      <c r="BN6" t="s">
        <v>157</v>
      </c>
      <c r="BO6" t="s">
        <v>158</v>
      </c>
      <c r="BP6" t="s">
        <v>159</v>
      </c>
      <c r="BQ6" t="s">
        <v>160</v>
      </c>
      <c r="BR6" t="s">
        <v>161</v>
      </c>
      <c r="BS6" t="s">
        <v>162</v>
      </c>
      <c r="BT6">
        <v>6194</v>
      </c>
      <c r="BU6" t="s">
        <v>163</v>
      </c>
      <c r="BV6" s="38">
        <f t="shared" si="7"/>
        <v>19</v>
      </c>
      <c r="BW6" s="38" t="str">
        <f t="shared" si="8"/>
        <v>3521-2121 3521-3725</v>
      </c>
      <c r="BX6" t="s">
        <v>164</v>
      </c>
      <c r="BY6" t="s">
        <v>165</v>
      </c>
      <c r="BZ6" t="s">
        <v>166</v>
      </c>
      <c r="CF6">
        <v>19</v>
      </c>
      <c r="CG6">
        <v>35212121</v>
      </c>
      <c r="CH6" s="38" t="b">
        <f t="shared" si="9"/>
        <v>1</v>
      </c>
      <c r="CI6" s="38" t="str">
        <f t="shared" si="10"/>
        <v>3521-2121</v>
      </c>
      <c r="CJ6">
        <v>19</v>
      </c>
      <c r="CK6">
        <v>35213725</v>
      </c>
      <c r="CM6" s="38" t="str">
        <f t="shared" si="11"/>
        <v>3521-3725</v>
      </c>
      <c r="CP6" s="38">
        <f t="shared" si="12"/>
        <v>8</v>
      </c>
    </row>
    <row r="7" spans="1:185" ht="43.5" thickBot="1">
      <c r="A7" s="41" t="s">
        <v>167</v>
      </c>
      <c r="B7" s="41" t="s">
        <v>168</v>
      </c>
      <c r="C7" s="41" t="s">
        <v>169</v>
      </c>
      <c r="D7" s="41" t="s">
        <v>155</v>
      </c>
      <c r="E7" s="54" t="s">
        <v>156</v>
      </c>
      <c r="F7" s="55" t="s">
        <v>154</v>
      </c>
      <c r="G7" s="56"/>
      <c r="H7" s="56"/>
      <c r="I7" s="66" t="s">
        <v>2556</v>
      </c>
      <c r="J7" s="41" t="s">
        <v>170</v>
      </c>
      <c r="K7" s="41" t="s">
        <v>171</v>
      </c>
      <c r="L7" s="41" t="s">
        <v>172</v>
      </c>
      <c r="M7" s="41" t="s">
        <v>173</v>
      </c>
      <c r="N7" s="41">
        <v>19</v>
      </c>
      <c r="O7" s="57" t="s">
        <v>174</v>
      </c>
      <c r="P7" s="57" t="s">
        <v>175</v>
      </c>
      <c r="Q7" s="42" t="s">
        <v>176</v>
      </c>
      <c r="R7" s="43" t="s">
        <v>1244</v>
      </c>
      <c r="S7" s="58" t="str">
        <f t="shared" si="0"/>
        <v>FUNDAÇÃO DE DESENVOLVIMENTO DA UNICAMP</v>
      </c>
      <c r="T7" s="58" t="str">
        <f t="shared" si="1"/>
        <v>FUNCAMP</v>
      </c>
      <c r="U7" s="58" t="s">
        <v>177</v>
      </c>
      <c r="V7" s="58" t="s">
        <v>2530</v>
      </c>
      <c r="W7" s="59" t="s">
        <v>2576</v>
      </c>
      <c r="X7" s="44" t="str">
        <f t="shared" si="2"/>
        <v xml:space="preserve"> AVENIDA ÉRICO VERÍSSIMO N.1251 CAMPUS UNICAMP/DISTRITO BARÃO GERALDO -  CAMPINAS,  SP</v>
      </c>
      <c r="Y7" s="44" t="str">
        <f t="shared" si="3"/>
        <v xml:space="preserve"> 13083-851 </v>
      </c>
      <c r="Z7" s="44"/>
      <c r="AA7" s="44"/>
      <c r="AB7" s="44">
        <f t="shared" si="4"/>
        <v>19</v>
      </c>
      <c r="AC7" s="44" t="str">
        <f t="shared" si="5"/>
        <v>3521-2700 3521-2871</v>
      </c>
      <c r="AD7" s="44" t="str">
        <f t="shared" si="6"/>
        <v>giovana@funcamp.unicamp.br;
fernanda.felicio@funcamp.unicamp.br; prestacaodecontas@funcamp.unicamp.br</v>
      </c>
      <c r="AF7" s="44" t="s">
        <v>178</v>
      </c>
      <c r="AG7" s="44" t="s">
        <v>179</v>
      </c>
      <c r="AH7" s="60">
        <v>6</v>
      </c>
      <c r="AI7" s="61" t="s">
        <v>180</v>
      </c>
      <c r="AJ7" s="62">
        <v>44562</v>
      </c>
      <c r="AK7" s="62">
        <v>44713</v>
      </c>
      <c r="AL7" s="62">
        <v>44562</v>
      </c>
      <c r="AM7" s="62">
        <v>44593</v>
      </c>
      <c r="AN7" s="62">
        <v>44621</v>
      </c>
      <c r="AO7" s="62">
        <v>44652</v>
      </c>
      <c r="AP7" s="62">
        <v>44682</v>
      </c>
      <c r="AQ7" s="63">
        <v>44713</v>
      </c>
      <c r="AR7" s="64" t="s">
        <v>76</v>
      </c>
      <c r="AY7" s="67" t="s">
        <v>181</v>
      </c>
      <c r="AZ7" s="28"/>
      <c r="BA7" s="28"/>
      <c r="BB7" s="68"/>
      <c r="BK7" t="s">
        <v>182</v>
      </c>
      <c r="BL7" t="s">
        <v>183</v>
      </c>
      <c r="BM7" t="s">
        <v>184</v>
      </c>
      <c r="BN7" t="s">
        <v>185</v>
      </c>
      <c r="BO7" t="s">
        <v>186</v>
      </c>
      <c r="BP7" t="s">
        <v>187</v>
      </c>
      <c r="BQ7" t="s">
        <v>188</v>
      </c>
      <c r="BR7" t="s">
        <v>161</v>
      </c>
      <c r="BS7" t="s">
        <v>189</v>
      </c>
      <c r="BU7" t="s">
        <v>190</v>
      </c>
      <c r="BV7" s="38">
        <f t="shared" si="7"/>
        <v>11</v>
      </c>
      <c r="BW7" s="38" t="str">
        <f t="shared" si="8"/>
        <v>3091-3500 3091-2419</v>
      </c>
      <c r="BX7" t="s">
        <v>164</v>
      </c>
      <c r="BY7" t="s">
        <v>191</v>
      </c>
      <c r="BZ7" t="s">
        <v>192</v>
      </c>
      <c r="CF7">
        <v>11</v>
      </c>
      <c r="CG7">
        <v>30913500</v>
      </c>
      <c r="CH7" s="38" t="b">
        <f t="shared" si="9"/>
        <v>1</v>
      </c>
      <c r="CI7" s="38" t="str">
        <f t="shared" si="10"/>
        <v>3091-3500</v>
      </c>
      <c r="CJ7">
        <v>11</v>
      </c>
      <c r="CK7">
        <v>30912419</v>
      </c>
      <c r="CM7" s="38" t="str">
        <f t="shared" si="11"/>
        <v>3091-2419</v>
      </c>
      <c r="CP7" s="38">
        <f t="shared" si="12"/>
        <v>8</v>
      </c>
    </row>
    <row r="8" spans="1:185" ht="29.25" thickBot="1">
      <c r="A8" s="41" t="s">
        <v>193</v>
      </c>
      <c r="B8" s="41" t="s">
        <v>194</v>
      </c>
      <c r="C8" s="41" t="s">
        <v>195</v>
      </c>
      <c r="D8" s="41" t="s">
        <v>183</v>
      </c>
      <c r="E8" s="54" t="s">
        <v>184</v>
      </c>
      <c r="F8" s="55" t="s">
        <v>182</v>
      </c>
      <c r="G8" s="56"/>
      <c r="H8" s="56"/>
      <c r="I8" s="41" t="s">
        <v>2557</v>
      </c>
      <c r="J8" s="41" t="s">
        <v>196</v>
      </c>
      <c r="K8" s="41" t="s">
        <v>197</v>
      </c>
      <c r="L8" s="41" t="s">
        <v>198</v>
      </c>
      <c r="M8" s="41" t="s">
        <v>173</v>
      </c>
      <c r="N8" s="41">
        <v>11</v>
      </c>
      <c r="O8" s="57" t="s">
        <v>199</v>
      </c>
      <c r="P8" s="57" t="s">
        <v>200</v>
      </c>
      <c r="Q8" s="42" t="s">
        <v>201</v>
      </c>
      <c r="R8" s="43" t="s">
        <v>1259</v>
      </c>
      <c r="S8" s="58" t="str">
        <f t="shared" si="0"/>
        <v>FUNDAÇÃO DE APOIO À UNIVERSIDADE DE SÃO PAULO</v>
      </c>
      <c r="T8" s="58" t="str">
        <f t="shared" si="1"/>
        <v>FUSP</v>
      </c>
      <c r="U8" s="58" t="s">
        <v>202</v>
      </c>
      <c r="V8" s="58" t="s">
        <v>2531</v>
      </c>
      <c r="W8" s="59" t="s">
        <v>2577</v>
      </c>
      <c r="X8" s="44" t="str">
        <f t="shared" si="2"/>
        <v xml:space="preserve"> RUA AFRÂNIO PEIXOTO, 14 -  SÃO PAULO,  SP</v>
      </c>
      <c r="Y8" s="44" t="str">
        <f t="shared" si="3"/>
        <v xml:space="preserve"> 05508-220 </v>
      </c>
      <c r="Z8" s="44"/>
      <c r="AA8" s="44"/>
      <c r="AB8" s="44">
        <f t="shared" si="4"/>
        <v>11</v>
      </c>
      <c r="AC8" s="44" t="str">
        <f t="shared" si="5"/>
        <v>3035-0585 3035-0550</v>
      </c>
      <c r="AD8" s="44" t="str">
        <f t="shared" si="6"/>
        <v>fusp@fusp.org.br;
gislene@fusp.org.br</v>
      </c>
      <c r="AF8" s="44" t="s">
        <v>203</v>
      </c>
      <c r="AG8" s="44" t="s">
        <v>204</v>
      </c>
      <c r="AH8" s="60">
        <v>7</v>
      </c>
      <c r="AI8" s="61" t="s">
        <v>205</v>
      </c>
      <c r="AJ8" s="62">
        <v>44743</v>
      </c>
      <c r="AK8" s="62">
        <v>44896</v>
      </c>
      <c r="AL8" s="62">
        <v>44743</v>
      </c>
      <c r="AM8" s="62">
        <v>44774</v>
      </c>
      <c r="AN8" s="62">
        <v>44805</v>
      </c>
      <c r="AO8" s="62">
        <v>44835</v>
      </c>
      <c r="AP8" s="62">
        <v>44866</v>
      </c>
      <c r="AQ8" s="63">
        <v>44896</v>
      </c>
      <c r="AR8" s="65" t="s">
        <v>107</v>
      </c>
      <c r="AY8" s="1"/>
      <c r="AZ8" s="1"/>
      <c r="BA8" s="1"/>
      <c r="BB8" s="1"/>
      <c r="BK8" t="s">
        <v>206</v>
      </c>
      <c r="BL8" t="s">
        <v>207</v>
      </c>
      <c r="BM8" t="s">
        <v>208</v>
      </c>
      <c r="BN8" t="s">
        <v>209</v>
      </c>
      <c r="BO8" t="s">
        <v>210</v>
      </c>
      <c r="BP8" t="s">
        <v>211</v>
      </c>
      <c r="BQ8" t="s">
        <v>143</v>
      </c>
      <c r="BR8" t="s">
        <v>144</v>
      </c>
      <c r="BS8" t="s">
        <v>212</v>
      </c>
      <c r="BT8">
        <v>38097</v>
      </c>
      <c r="BU8" t="s">
        <v>213</v>
      </c>
      <c r="BV8" s="38">
        <f t="shared" si="7"/>
        <v>21</v>
      </c>
      <c r="BW8" s="38" t="str">
        <f t="shared" si="8"/>
        <v>3527-1777 3527-1233</v>
      </c>
      <c r="BX8" t="s">
        <v>214</v>
      </c>
      <c r="BY8" t="s">
        <v>215</v>
      </c>
      <c r="BZ8" t="s">
        <v>216</v>
      </c>
      <c r="CF8">
        <v>21</v>
      </c>
      <c r="CG8">
        <v>35271777</v>
      </c>
      <c r="CH8" s="38" t="b">
        <f t="shared" si="9"/>
        <v>1</v>
      </c>
      <c r="CI8" s="38" t="str">
        <f t="shared" si="10"/>
        <v>3527-1777</v>
      </c>
      <c r="CJ8">
        <v>21</v>
      </c>
      <c r="CK8">
        <v>35271233</v>
      </c>
      <c r="CM8" s="38" t="str">
        <f t="shared" si="11"/>
        <v>3527-1233</v>
      </c>
      <c r="CP8" s="38">
        <f t="shared" si="12"/>
        <v>8</v>
      </c>
    </row>
    <row r="9" spans="1:185" ht="43.5" thickBot="1">
      <c r="A9" s="41" t="s">
        <v>217</v>
      </c>
      <c r="B9" s="41" t="s">
        <v>218</v>
      </c>
      <c r="C9" s="41" t="s">
        <v>219</v>
      </c>
      <c r="D9" s="41" t="s">
        <v>123</v>
      </c>
      <c r="E9" s="54" t="s">
        <v>124</v>
      </c>
      <c r="F9" s="55" t="s">
        <v>125</v>
      </c>
      <c r="G9" s="56"/>
      <c r="H9" s="56"/>
      <c r="I9" s="41" t="s">
        <v>2555</v>
      </c>
      <c r="J9" s="41" t="s">
        <v>126</v>
      </c>
      <c r="K9" s="41" t="s">
        <v>127</v>
      </c>
      <c r="L9" s="41" t="s">
        <v>128</v>
      </c>
      <c r="M9" s="41" t="s">
        <v>129</v>
      </c>
      <c r="N9" s="41">
        <v>21</v>
      </c>
      <c r="O9" s="57" t="s">
        <v>130</v>
      </c>
      <c r="P9" s="57" t="s">
        <v>131</v>
      </c>
      <c r="Q9" s="42" t="s">
        <v>132</v>
      </c>
      <c r="R9" s="69" t="s">
        <v>2574</v>
      </c>
      <c r="S9" s="58" t="str">
        <f t="shared" si="0"/>
        <v>FUNDAÇÃO COORDENAÇÃO DE PROJETOS, PESQUISAS E ESTUDOS TECNOLÓGICOS COPPETEC</v>
      </c>
      <c r="T9" s="58" t="str">
        <f t="shared" si="1"/>
        <v>COPPETEC</v>
      </c>
      <c r="U9" s="70" t="s">
        <v>133</v>
      </c>
      <c r="V9" s="58" t="s">
        <v>2529</v>
      </c>
      <c r="W9" s="59" t="s">
        <v>2578</v>
      </c>
      <c r="X9" s="44" t="str">
        <f t="shared" si="2"/>
        <v xml:space="preserve"> AVENIDA MONIZ ARAGÃO N.360 BLOCO I CGTEC - CIDADE UNIVERSITÁRIA -  RIO DE JANEIRO,  RJ</v>
      </c>
      <c r="Y9" s="44" t="str">
        <f t="shared" si="3"/>
        <v xml:space="preserve"> 21941-594 </v>
      </c>
      <c r="Z9" s="71"/>
      <c r="AA9" s="71"/>
      <c r="AB9" s="44">
        <f t="shared" si="4"/>
        <v>21</v>
      </c>
      <c r="AC9" s="44" t="str">
        <f t="shared" si="5"/>
        <v>3622-3464 3622-3400</v>
      </c>
      <c r="AD9" s="44" t="str">
        <f t="shared" si="6"/>
        <v>coppetec@coppetec.coppe.ufrj.br;
marilene@coppetec.coppe.ufrj.br</v>
      </c>
      <c r="AF9" s="44" t="s">
        <v>135</v>
      </c>
      <c r="AG9" s="44" t="s">
        <v>136</v>
      </c>
      <c r="AH9" s="60">
        <v>8</v>
      </c>
      <c r="AI9" s="61" t="s">
        <v>220</v>
      </c>
      <c r="AJ9" s="62">
        <v>44927</v>
      </c>
      <c r="AK9" s="62">
        <v>45078</v>
      </c>
      <c r="AL9" s="62">
        <v>44927</v>
      </c>
      <c r="AM9" s="62">
        <v>44958</v>
      </c>
      <c r="AN9" s="62">
        <v>44986</v>
      </c>
      <c r="AO9" s="62">
        <v>45017</v>
      </c>
      <c r="AP9" s="62">
        <v>45047</v>
      </c>
      <c r="AQ9" s="63">
        <v>45078</v>
      </c>
      <c r="AR9" s="64" t="s">
        <v>76</v>
      </c>
      <c r="AY9" s="1"/>
      <c r="AZ9" s="1"/>
      <c r="BA9" s="1"/>
      <c r="BB9" s="1"/>
      <c r="BK9" t="s">
        <v>221</v>
      </c>
      <c r="BL9" t="s">
        <v>222</v>
      </c>
      <c r="BM9" t="s">
        <v>223</v>
      </c>
      <c r="BN9" t="s">
        <v>224</v>
      </c>
      <c r="BO9" t="s">
        <v>225</v>
      </c>
      <c r="BP9" t="s">
        <v>226</v>
      </c>
      <c r="BQ9" t="s">
        <v>227</v>
      </c>
      <c r="BR9" t="s">
        <v>228</v>
      </c>
      <c r="BS9" t="s">
        <v>229</v>
      </c>
      <c r="BU9" t="s">
        <v>230</v>
      </c>
      <c r="BV9" s="38">
        <f t="shared" si="7"/>
        <v>41</v>
      </c>
      <c r="BW9" s="38" t="str">
        <f t="shared" si="8"/>
        <v>3360-5000 3361-1162</v>
      </c>
      <c r="BX9" t="s">
        <v>231</v>
      </c>
      <c r="BY9" t="s">
        <v>232</v>
      </c>
      <c r="BZ9" t="s">
        <v>233</v>
      </c>
      <c r="CF9">
        <v>41</v>
      </c>
      <c r="CG9">
        <v>33605000</v>
      </c>
      <c r="CH9" s="38" t="b">
        <f t="shared" si="9"/>
        <v>1</v>
      </c>
      <c r="CI9" s="38" t="str">
        <f t="shared" si="10"/>
        <v>3360-5000</v>
      </c>
      <c r="CJ9">
        <v>41</v>
      </c>
      <c r="CK9">
        <v>3361162</v>
      </c>
      <c r="CM9" s="38" t="str">
        <f t="shared" si="11"/>
        <v>3361-1162</v>
      </c>
      <c r="CP9" s="38">
        <f t="shared" si="12"/>
        <v>8</v>
      </c>
    </row>
    <row r="10" spans="1:185" ht="43.5" thickBot="1">
      <c r="A10" s="41" t="s">
        <v>234</v>
      </c>
      <c r="B10" s="41" t="s">
        <v>235</v>
      </c>
      <c r="C10" s="41" t="s">
        <v>236</v>
      </c>
      <c r="D10" s="41" t="s">
        <v>123</v>
      </c>
      <c r="E10" s="54" t="s">
        <v>124</v>
      </c>
      <c r="F10" s="55" t="s">
        <v>125</v>
      </c>
      <c r="G10" s="56"/>
      <c r="H10" s="56"/>
      <c r="I10" s="41" t="s">
        <v>2555</v>
      </c>
      <c r="J10" s="41" t="s">
        <v>126</v>
      </c>
      <c r="K10" s="41" t="s">
        <v>127</v>
      </c>
      <c r="L10" s="41" t="s">
        <v>128</v>
      </c>
      <c r="M10" s="41" t="s">
        <v>129</v>
      </c>
      <c r="N10" s="41">
        <v>21</v>
      </c>
      <c r="O10" s="57" t="s">
        <v>130</v>
      </c>
      <c r="P10" s="57" t="s">
        <v>131</v>
      </c>
      <c r="Q10" s="42" t="s">
        <v>132</v>
      </c>
      <c r="R10" s="43" t="s">
        <v>1297</v>
      </c>
      <c r="S10" s="58" t="str">
        <f t="shared" si="0"/>
        <v>FUNDAÇÃO COORDENAÇÃO DE PROJETOS, PESQUISAS E ESTUDOS TECNOLÓGICOS COPPETEC</v>
      </c>
      <c r="T10" s="58" t="str">
        <f t="shared" si="1"/>
        <v>COPPETEC</v>
      </c>
      <c r="U10" s="58" t="s">
        <v>133</v>
      </c>
      <c r="V10" s="58" t="s">
        <v>2529</v>
      </c>
      <c r="W10" s="59" t="s">
        <v>2578</v>
      </c>
      <c r="X10" s="44" t="str">
        <f t="shared" si="2"/>
        <v xml:space="preserve"> AVENIDA MONIZ ARAGÃO N.360 BLOCO I CGTEC - CIDADE UNIVERSITÁRIA -  RIO DE JANEIRO,  RJ</v>
      </c>
      <c r="Y10" s="44" t="str">
        <f t="shared" si="3"/>
        <v xml:space="preserve"> 21941-594 </v>
      </c>
      <c r="Z10" s="44"/>
      <c r="AA10" s="44"/>
      <c r="AB10" s="44">
        <f t="shared" si="4"/>
        <v>21</v>
      </c>
      <c r="AC10" s="44" t="str">
        <f t="shared" si="5"/>
        <v>3622-3464 3622-3400</v>
      </c>
      <c r="AD10" s="44" t="str">
        <f t="shared" si="6"/>
        <v>coppetec@coppetec.coppe.ufrj.br;
marilene@coppetec.coppe.ufrj.br</v>
      </c>
      <c r="AF10" s="71" t="s">
        <v>135</v>
      </c>
      <c r="AG10" s="71" t="s">
        <v>136</v>
      </c>
      <c r="AH10" s="60">
        <v>9</v>
      </c>
      <c r="AI10" s="61" t="s">
        <v>237</v>
      </c>
      <c r="AJ10" s="62">
        <v>45108</v>
      </c>
      <c r="AK10" s="62">
        <v>45261</v>
      </c>
      <c r="AL10" s="62">
        <v>45108</v>
      </c>
      <c r="AM10" s="62">
        <v>45139</v>
      </c>
      <c r="AN10" s="62">
        <v>45170</v>
      </c>
      <c r="AO10" s="62">
        <v>45200</v>
      </c>
      <c r="AP10" s="62">
        <v>45231</v>
      </c>
      <c r="AQ10" s="63">
        <v>45261</v>
      </c>
      <c r="AR10" s="65" t="s">
        <v>107</v>
      </c>
      <c r="AY10" s="1"/>
      <c r="AZ10" s="1"/>
      <c r="BA10" s="1"/>
      <c r="BB10" s="1"/>
      <c r="BK10" t="s">
        <v>238</v>
      </c>
      <c r="BL10" t="s">
        <v>239</v>
      </c>
      <c r="BM10" t="s">
        <v>240</v>
      </c>
      <c r="BN10" t="s">
        <v>241</v>
      </c>
      <c r="BO10" t="s">
        <v>242</v>
      </c>
      <c r="BP10" t="s">
        <v>243</v>
      </c>
      <c r="BQ10" t="s">
        <v>244</v>
      </c>
      <c r="BR10" t="s">
        <v>245</v>
      </c>
      <c r="BS10" t="s">
        <v>246</v>
      </c>
      <c r="BU10" t="s">
        <v>247</v>
      </c>
      <c r="BV10" s="38">
        <f t="shared" si="7"/>
        <v>51</v>
      </c>
      <c r="BW10" s="38" t="str">
        <f t="shared" si="8"/>
        <v>3308-3601 3308-4797</v>
      </c>
      <c r="BX10" t="s">
        <v>248</v>
      </c>
      <c r="BY10" t="s">
        <v>249</v>
      </c>
      <c r="BZ10" t="s">
        <v>250</v>
      </c>
      <c r="CF10">
        <v>51</v>
      </c>
      <c r="CG10">
        <v>33083601</v>
      </c>
      <c r="CH10" s="38" t="b">
        <f t="shared" si="9"/>
        <v>1</v>
      </c>
      <c r="CI10" s="38" t="str">
        <f t="shared" si="10"/>
        <v>3308-3601</v>
      </c>
      <c r="CJ10">
        <v>51</v>
      </c>
      <c r="CK10">
        <v>33084797</v>
      </c>
      <c r="CM10" s="38" t="str">
        <f t="shared" si="11"/>
        <v>3308-4797</v>
      </c>
      <c r="CP10" s="38">
        <f t="shared" si="12"/>
        <v>8</v>
      </c>
    </row>
    <row r="11" spans="1:185" ht="43.5" thickBot="1">
      <c r="A11" s="41" t="s">
        <v>251</v>
      </c>
      <c r="B11" s="41" t="s">
        <v>252</v>
      </c>
      <c r="C11" s="41" t="s">
        <v>253</v>
      </c>
      <c r="D11" s="41" t="s">
        <v>123</v>
      </c>
      <c r="E11" s="54" t="s">
        <v>124</v>
      </c>
      <c r="F11" s="55" t="s">
        <v>125</v>
      </c>
      <c r="G11" s="56"/>
      <c r="H11" s="56"/>
      <c r="I11" s="41" t="s">
        <v>2555</v>
      </c>
      <c r="J11" s="41" t="s">
        <v>126</v>
      </c>
      <c r="K11" s="41" t="s">
        <v>127</v>
      </c>
      <c r="L11" s="41" t="s">
        <v>128</v>
      </c>
      <c r="M11" s="41" t="s">
        <v>129</v>
      </c>
      <c r="N11" s="41">
        <v>21</v>
      </c>
      <c r="O11" s="57" t="s">
        <v>130</v>
      </c>
      <c r="P11" s="57" t="s">
        <v>131</v>
      </c>
      <c r="Q11" s="42" t="s">
        <v>132</v>
      </c>
      <c r="R11" s="43" t="s">
        <v>1316</v>
      </c>
      <c r="S11" s="58" t="str">
        <f t="shared" si="0"/>
        <v>FUNDAÇÃO COORDENAÇÃO DE PROJETOS, PESQUISAS E ESTUDOS TECNOLÓGICOS COPPETEC</v>
      </c>
      <c r="T11" s="58" t="str">
        <f t="shared" si="1"/>
        <v>COPPETEC</v>
      </c>
      <c r="U11" s="58" t="s">
        <v>133</v>
      </c>
      <c r="V11" s="58" t="s">
        <v>2529</v>
      </c>
      <c r="W11" s="59" t="s">
        <v>2578</v>
      </c>
      <c r="X11" s="44" t="str">
        <f t="shared" si="2"/>
        <v xml:space="preserve"> AVENIDA MONIZ ARAGÃO N.360 BLOCO I CGTEC - CIDADE UNIVERSITÁRIA -  RIO DE JANEIRO,  RJ</v>
      </c>
      <c r="Y11" s="44" t="str">
        <f t="shared" si="3"/>
        <v xml:space="preserve"> 21941-594 </v>
      </c>
      <c r="Z11" s="44"/>
      <c r="AA11" s="44"/>
      <c r="AB11" s="44">
        <f t="shared" si="4"/>
        <v>21</v>
      </c>
      <c r="AC11" s="44" t="str">
        <f t="shared" si="5"/>
        <v>3622-3464 3622-3400</v>
      </c>
      <c r="AD11" s="44" t="str">
        <f t="shared" si="6"/>
        <v>coppetec@coppetec.coppe.ufrj.br;
marilene@coppetec.coppe.ufrj.br</v>
      </c>
      <c r="AF11" s="44" t="s">
        <v>135</v>
      </c>
      <c r="AG11" s="44" t="s">
        <v>136</v>
      </c>
      <c r="AH11" s="60">
        <v>10</v>
      </c>
      <c r="AI11" s="61" t="s">
        <v>254</v>
      </c>
      <c r="AJ11" s="62">
        <v>45292</v>
      </c>
      <c r="AK11" s="62">
        <v>45444</v>
      </c>
      <c r="AL11" s="62">
        <v>45292</v>
      </c>
      <c r="AM11" s="62">
        <v>45323</v>
      </c>
      <c r="AN11" s="62">
        <v>45352</v>
      </c>
      <c r="AO11" s="62">
        <v>45383</v>
      </c>
      <c r="AP11" s="62">
        <v>45413</v>
      </c>
      <c r="AQ11" s="63">
        <v>45444</v>
      </c>
      <c r="AR11" s="64" t="s">
        <v>76</v>
      </c>
      <c r="AY11" s="1"/>
      <c r="AZ11" s="1"/>
      <c r="BA11" s="1"/>
      <c r="BB11" s="1"/>
      <c r="BK11" t="s">
        <v>255</v>
      </c>
      <c r="BL11" t="s">
        <v>256</v>
      </c>
      <c r="BM11" t="s">
        <v>257</v>
      </c>
      <c r="BN11" t="s">
        <v>258</v>
      </c>
      <c r="BO11" t="s">
        <v>259</v>
      </c>
      <c r="BP11" t="s">
        <v>260</v>
      </c>
      <c r="BQ11" t="s">
        <v>227</v>
      </c>
      <c r="BR11" t="s">
        <v>228</v>
      </c>
      <c r="BS11" t="s">
        <v>261</v>
      </c>
      <c r="BU11" t="s">
        <v>262</v>
      </c>
      <c r="BV11" s="38">
        <f t="shared" si="7"/>
        <v>41</v>
      </c>
      <c r="BW11" s="38" t="str">
        <f t="shared" si="8"/>
        <v>3310-4500</v>
      </c>
      <c r="BX11" t="s">
        <v>263</v>
      </c>
      <c r="BY11" t="s">
        <v>264</v>
      </c>
      <c r="BZ11" t="s">
        <v>265</v>
      </c>
      <c r="CF11">
        <v>41</v>
      </c>
      <c r="CG11">
        <v>33104500</v>
      </c>
      <c r="CH11" s="38" t="b">
        <f t="shared" si="9"/>
        <v>0</v>
      </c>
      <c r="CI11" s="38" t="str">
        <f t="shared" si="10"/>
        <v>3310-4500</v>
      </c>
      <c r="CM11" s="38" t="str">
        <f t="shared" si="11"/>
        <v>-</v>
      </c>
      <c r="CP11" s="38">
        <f t="shared" si="12"/>
        <v>8</v>
      </c>
    </row>
    <row r="12" spans="1:185" ht="57.75" thickBot="1">
      <c r="A12" s="41" t="s">
        <v>266</v>
      </c>
      <c r="B12" s="41" t="s">
        <v>267</v>
      </c>
      <c r="C12" s="41" t="s">
        <v>268</v>
      </c>
      <c r="D12" s="41" t="s">
        <v>207</v>
      </c>
      <c r="E12" s="54" t="s">
        <v>208</v>
      </c>
      <c r="F12" s="55" t="s">
        <v>206</v>
      </c>
      <c r="G12" s="56"/>
      <c r="H12" s="56"/>
      <c r="I12" s="41" t="s">
        <v>2532</v>
      </c>
      <c r="J12" s="41" t="s">
        <v>269</v>
      </c>
      <c r="K12" s="41" t="s">
        <v>270</v>
      </c>
      <c r="L12" s="41" t="s">
        <v>128</v>
      </c>
      <c r="M12" s="41" t="s">
        <v>129</v>
      </c>
      <c r="N12" s="41">
        <v>21</v>
      </c>
      <c r="O12" s="57" t="s">
        <v>271</v>
      </c>
      <c r="P12" s="57" t="s">
        <v>272</v>
      </c>
      <c r="Q12" s="42" t="s">
        <v>273</v>
      </c>
      <c r="R12" s="43" t="s">
        <v>1332</v>
      </c>
      <c r="S12" s="58" t="str">
        <f t="shared" si="0"/>
        <v>PONTIFÍCIA UNIVERSIDADE CATÓLICA DO RIO DE JANEIRO</v>
      </c>
      <c r="T12" s="58" t="str">
        <f t="shared" si="1"/>
        <v>PUC-RIO</v>
      </c>
      <c r="U12" s="58" t="s">
        <v>206</v>
      </c>
      <c r="V12" s="58" t="s">
        <v>2532</v>
      </c>
      <c r="W12" s="59" t="s">
        <v>2579</v>
      </c>
      <c r="X12" s="44" t="str">
        <f t="shared" si="2"/>
        <v>Rua Marquês de São Vicente, 225, Gávea - Rio de Janeiro, RJ - Brasil Cx. Postal: 38097</v>
      </c>
      <c r="Y12" s="44" t="str">
        <f t="shared" si="3"/>
        <v>22451-900</v>
      </c>
      <c r="Z12" s="44"/>
      <c r="AA12" s="44"/>
      <c r="AB12" s="44">
        <f t="shared" si="4"/>
        <v>21</v>
      </c>
      <c r="AC12" s="44" t="str">
        <f t="shared" si="5"/>
        <v>3527-1001 / 3736-1001</v>
      </c>
      <c r="AD12" s="44" t="str">
        <f t="shared" si="6"/>
        <v>ccg528@puc-rio.br</v>
      </c>
      <c r="AF12" s="44" t="s">
        <v>274</v>
      </c>
      <c r="AG12" s="44" t="s">
        <v>275</v>
      </c>
      <c r="AH12" s="72">
        <v>11</v>
      </c>
      <c r="AI12" s="73" t="s">
        <v>276</v>
      </c>
      <c r="AJ12" s="62">
        <v>45474</v>
      </c>
      <c r="AK12" s="62">
        <v>45627</v>
      </c>
      <c r="AL12" s="62">
        <v>45474</v>
      </c>
      <c r="AM12" s="62">
        <v>45505</v>
      </c>
      <c r="AN12" s="62">
        <v>45536</v>
      </c>
      <c r="AO12" s="62">
        <v>45566</v>
      </c>
      <c r="AP12" s="62">
        <v>45597</v>
      </c>
      <c r="AQ12" s="63">
        <v>45627</v>
      </c>
      <c r="AR12" s="65" t="s">
        <v>107</v>
      </c>
      <c r="BK12" t="s">
        <v>277</v>
      </c>
      <c r="BL12" t="s">
        <v>278</v>
      </c>
      <c r="BM12" t="s">
        <v>279</v>
      </c>
      <c r="BN12" t="s">
        <v>280</v>
      </c>
      <c r="BO12" t="s">
        <v>281</v>
      </c>
      <c r="BP12" t="s">
        <v>282</v>
      </c>
      <c r="BQ12" t="s">
        <v>283</v>
      </c>
      <c r="BR12" t="s">
        <v>245</v>
      </c>
      <c r="BS12" t="s">
        <v>284</v>
      </c>
      <c r="BT12">
        <v>474</v>
      </c>
      <c r="BU12" t="s">
        <v>285</v>
      </c>
      <c r="BV12" s="38">
        <f t="shared" si="7"/>
        <v>53</v>
      </c>
      <c r="BW12" s="38" t="str">
        <f t="shared" si="8"/>
        <v>3233-6730 3233-6500</v>
      </c>
      <c r="BX12" t="s">
        <v>286</v>
      </c>
      <c r="BY12" t="s">
        <v>287</v>
      </c>
      <c r="BZ12" t="s">
        <v>288</v>
      </c>
      <c r="CF12">
        <v>53</v>
      </c>
      <c r="CG12">
        <v>32336730</v>
      </c>
      <c r="CH12" s="38" t="b">
        <f t="shared" si="9"/>
        <v>1</v>
      </c>
      <c r="CI12" s="38" t="str">
        <f t="shared" si="10"/>
        <v>3233-6730</v>
      </c>
      <c r="CJ12">
        <v>53</v>
      </c>
      <c r="CK12">
        <v>32336500</v>
      </c>
      <c r="CM12" s="38" t="str">
        <f t="shared" si="11"/>
        <v>3233-6500</v>
      </c>
      <c r="CP12" s="38">
        <f t="shared" si="12"/>
        <v>8</v>
      </c>
    </row>
    <row r="13" spans="1:185" ht="60.75" thickBot="1">
      <c r="A13" s="41" t="s">
        <v>289</v>
      </c>
      <c r="B13" s="41" t="s">
        <v>290</v>
      </c>
      <c r="C13" s="41" t="s">
        <v>291</v>
      </c>
      <c r="D13" s="41" t="s">
        <v>93</v>
      </c>
      <c r="E13" s="54" t="s">
        <v>94</v>
      </c>
      <c r="F13" s="55" t="s">
        <v>95</v>
      </c>
      <c r="G13" s="56"/>
      <c r="H13" s="56"/>
      <c r="I13" s="41" t="s">
        <v>2554</v>
      </c>
      <c r="J13" s="41" t="s">
        <v>96</v>
      </c>
      <c r="K13" s="41" t="s">
        <v>97</v>
      </c>
      <c r="L13" s="41" t="s">
        <v>98</v>
      </c>
      <c r="M13" s="41" t="s">
        <v>99</v>
      </c>
      <c r="N13" s="41">
        <v>48</v>
      </c>
      <c r="O13" s="57" t="s">
        <v>100</v>
      </c>
      <c r="P13" s="57" t="s">
        <v>101</v>
      </c>
      <c r="Q13" s="42" t="s">
        <v>102</v>
      </c>
      <c r="R13" s="43" t="s">
        <v>2653</v>
      </c>
      <c r="S13" s="58" t="str">
        <f t="shared" si="0"/>
        <v>FUNDAÇÃO DE ENSINO E ENGENHARIA DE SANTA CATARINA</v>
      </c>
      <c r="T13" s="58" t="str">
        <f t="shared" si="1"/>
        <v>FEESC</v>
      </c>
      <c r="U13" s="58" t="s">
        <v>103</v>
      </c>
      <c r="V13" s="58" t="s">
        <v>2528</v>
      </c>
      <c r="W13" s="59" t="s">
        <v>2580</v>
      </c>
      <c r="X13" s="44" t="str">
        <f t="shared" si="2"/>
        <v xml:space="preserve"> RUA DELFINO CONTI S/N. CAMPUS UNIVERSITÁRIO -  FLORIANÓPOLIS,  SC</v>
      </c>
      <c r="Y13" s="44" t="str">
        <f t="shared" si="3"/>
        <v xml:space="preserve"> 88040-970 </v>
      </c>
      <c r="Z13" s="44"/>
      <c r="AA13" s="44"/>
      <c r="AB13" s="44">
        <f t="shared" si="4"/>
        <v>48</v>
      </c>
      <c r="AC13" s="44" t="str">
        <f t="shared" si="5"/>
        <v>3231-4405 3231-4400</v>
      </c>
      <c r="AD13" s="44" t="str">
        <f t="shared" si="6"/>
        <v>hugo.moreira.soares@ufsc.br;
felipe@feesc.org.br</v>
      </c>
      <c r="AF13" s="44" t="s">
        <v>292</v>
      </c>
      <c r="AG13" s="44" t="s">
        <v>293</v>
      </c>
      <c r="AH13" s="46"/>
      <c r="AJ13" s="74"/>
      <c r="AK13" s="74"/>
      <c r="AL13" s="74"/>
      <c r="AM13" s="74"/>
      <c r="AN13" s="74"/>
      <c r="AO13" s="74"/>
      <c r="AP13" s="74"/>
      <c r="AQ13" s="74"/>
      <c r="AR13" s="46"/>
      <c r="BK13" t="s">
        <v>294</v>
      </c>
      <c r="BL13" t="s">
        <v>295</v>
      </c>
      <c r="BM13" t="s">
        <v>296</v>
      </c>
      <c r="BN13" t="s">
        <v>297</v>
      </c>
      <c r="BO13" t="s">
        <v>298</v>
      </c>
      <c r="BP13" t="s">
        <v>299</v>
      </c>
      <c r="BQ13" t="s">
        <v>143</v>
      </c>
      <c r="BR13" t="s">
        <v>144</v>
      </c>
      <c r="BS13" t="s">
        <v>300</v>
      </c>
      <c r="BU13" t="s">
        <v>301</v>
      </c>
      <c r="BV13" s="38">
        <f t="shared" si="7"/>
        <v>21</v>
      </c>
      <c r="BW13" s="38" t="str">
        <f t="shared" si="8"/>
        <v>2334-0037 2334-0335</v>
      </c>
      <c r="BX13" t="s">
        <v>164</v>
      </c>
      <c r="BY13" t="s">
        <v>302</v>
      </c>
      <c r="BZ13" t="s">
        <v>303</v>
      </c>
      <c r="CF13">
        <v>21</v>
      </c>
      <c r="CG13">
        <v>23340037</v>
      </c>
      <c r="CH13" s="38" t="b">
        <f t="shared" si="9"/>
        <v>1</v>
      </c>
      <c r="CI13" s="38" t="str">
        <f t="shared" si="10"/>
        <v>2334-0037</v>
      </c>
      <c r="CJ13">
        <v>21</v>
      </c>
      <c r="CK13">
        <v>23340335</v>
      </c>
      <c r="CM13" s="38" t="str">
        <f t="shared" si="11"/>
        <v>2334-0335</v>
      </c>
      <c r="CP13" s="38">
        <f t="shared" si="12"/>
        <v>8</v>
      </c>
    </row>
    <row r="14" spans="1:185" ht="57.75" thickBot="1">
      <c r="A14" s="41" t="s">
        <v>304</v>
      </c>
      <c r="B14" s="41" t="s">
        <v>305</v>
      </c>
      <c r="C14" s="41" t="s">
        <v>306</v>
      </c>
      <c r="D14" s="41" t="s">
        <v>307</v>
      </c>
      <c r="E14" s="54" t="s">
        <v>223</v>
      </c>
      <c r="F14" s="55" t="s">
        <v>221</v>
      </c>
      <c r="G14" s="56"/>
      <c r="H14" s="56"/>
      <c r="I14" s="41" t="s">
        <v>2558</v>
      </c>
      <c r="J14" s="41" t="s">
        <v>308</v>
      </c>
      <c r="K14" s="41" t="s">
        <v>309</v>
      </c>
      <c r="L14" s="41" t="s">
        <v>310</v>
      </c>
      <c r="M14" s="41" t="s">
        <v>311</v>
      </c>
      <c r="N14" s="41">
        <v>41</v>
      </c>
      <c r="O14" s="57" t="s">
        <v>312</v>
      </c>
      <c r="P14" s="57" t="s">
        <v>313</v>
      </c>
      <c r="Q14" s="42" t="s">
        <v>314</v>
      </c>
      <c r="R14" s="43" t="s">
        <v>1373</v>
      </c>
      <c r="S14" s="58" t="str">
        <f t="shared" si="0"/>
        <v>FUNDAÇÃO DA UNIVERSIDADE FEDERAL DO PARANÁ PARA O DESENVOLVIMENTO DA CIÊNCIA, TECNOLOGIA E DA CULTURA</v>
      </c>
      <c r="T14" s="58" t="str">
        <f t="shared" si="1"/>
        <v>FUNPAR</v>
      </c>
      <c r="U14" s="58" t="s">
        <v>315</v>
      </c>
      <c r="V14" s="58" t="s">
        <v>2533</v>
      </c>
      <c r="W14" s="59" t="s">
        <v>2581</v>
      </c>
      <c r="X14" s="44" t="str">
        <f t="shared" si="2"/>
        <v xml:space="preserve"> RUA JOÃO NEGRÃO 280 -  CURITIBA,  PR</v>
      </c>
      <c r="Y14" s="44" t="str">
        <f t="shared" si="3"/>
        <v xml:space="preserve"> 80010-200 </v>
      </c>
      <c r="Z14" s="44"/>
      <c r="AA14" s="44"/>
      <c r="AB14" s="44">
        <f t="shared" si="4"/>
        <v>41</v>
      </c>
      <c r="AC14" s="44" t="str">
        <f t="shared" si="5"/>
        <v>3360-7415</v>
      </c>
      <c r="AD14" s="44" t="str">
        <f t="shared" si="6"/>
        <v>funpar@funpar.ufpr.br;
eduardo@funpar.ufpr.br;
nicoli.fragoso@funpar.ufpr.br;
guilherme.ferreira@funpar.ufpr.br</v>
      </c>
      <c r="AF14" s="44" t="s">
        <v>316</v>
      </c>
      <c r="AG14" s="44" t="s">
        <v>317</v>
      </c>
      <c r="AH14" s="46"/>
      <c r="AJ14" s="74"/>
      <c r="AK14" s="74"/>
      <c r="AL14" s="74"/>
      <c r="AM14" s="74"/>
      <c r="AN14" s="74"/>
      <c r="AO14" s="46"/>
      <c r="AP14" s="46"/>
      <c r="AQ14" s="46"/>
      <c r="AR14" s="46"/>
      <c r="BK14" t="s">
        <v>318</v>
      </c>
      <c r="BL14" t="s">
        <v>319</v>
      </c>
      <c r="BM14" t="s">
        <v>320</v>
      </c>
      <c r="BN14" t="s">
        <v>321</v>
      </c>
      <c r="BO14" t="s">
        <v>322</v>
      </c>
      <c r="BP14" t="s">
        <v>323</v>
      </c>
      <c r="BQ14" t="s">
        <v>324</v>
      </c>
      <c r="BR14" t="s">
        <v>144</v>
      </c>
      <c r="BS14" t="s">
        <v>325</v>
      </c>
      <c r="BU14" t="s">
        <v>326</v>
      </c>
      <c r="BV14" s="38">
        <f t="shared" si="7"/>
        <v>22</v>
      </c>
      <c r="BW14" s="38" t="str">
        <f t="shared" si="8"/>
        <v>2739-7006 2739-7002</v>
      </c>
      <c r="BX14" t="s">
        <v>327</v>
      </c>
      <c r="BY14" t="s">
        <v>328</v>
      </c>
      <c r="BZ14" t="s">
        <v>329</v>
      </c>
      <c r="CF14">
        <v>22</v>
      </c>
      <c r="CG14">
        <v>27397006</v>
      </c>
      <c r="CH14" s="38" t="b">
        <f t="shared" si="9"/>
        <v>1</v>
      </c>
      <c r="CI14" s="38" t="str">
        <f t="shared" si="10"/>
        <v>2739-7006</v>
      </c>
      <c r="CJ14">
        <v>22</v>
      </c>
      <c r="CK14">
        <v>27397002</v>
      </c>
      <c r="CM14" s="38" t="str">
        <f t="shared" si="11"/>
        <v>2739-7002</v>
      </c>
      <c r="CP14" s="38">
        <f t="shared" si="12"/>
        <v>8</v>
      </c>
    </row>
    <row r="15" spans="1:185" ht="43.5" thickBot="1">
      <c r="A15" s="41" t="s">
        <v>330</v>
      </c>
      <c r="B15" s="41" t="s">
        <v>331</v>
      </c>
      <c r="C15" s="41" t="s">
        <v>332</v>
      </c>
      <c r="D15" s="41" t="s">
        <v>239</v>
      </c>
      <c r="E15" s="54" t="s">
        <v>240</v>
      </c>
      <c r="F15" s="55" t="s">
        <v>238</v>
      </c>
      <c r="G15" s="56"/>
      <c r="H15" s="56"/>
      <c r="I15" s="66" t="s">
        <v>2535</v>
      </c>
      <c r="J15" s="41" t="s">
        <v>333</v>
      </c>
      <c r="K15" s="41" t="s">
        <v>334</v>
      </c>
      <c r="L15" s="41" t="s">
        <v>335</v>
      </c>
      <c r="M15" s="41" t="s">
        <v>336</v>
      </c>
      <c r="N15" s="41">
        <v>51</v>
      </c>
      <c r="O15" s="57" t="s">
        <v>337</v>
      </c>
      <c r="P15" s="57" t="s">
        <v>338</v>
      </c>
      <c r="Q15" s="42" t="s">
        <v>339</v>
      </c>
      <c r="R15" s="43" t="s">
        <v>1394</v>
      </c>
      <c r="S15" s="58" t="str">
        <f t="shared" si="0"/>
        <v>FUNDAÇÃO LUIZ ENGLERT</v>
      </c>
      <c r="T15" s="58" t="str">
        <f t="shared" si="1"/>
        <v>FLE</v>
      </c>
      <c r="U15" s="58" t="s">
        <v>340</v>
      </c>
      <c r="V15" s="58" t="s">
        <v>2534</v>
      </c>
      <c r="W15" s="59" t="s">
        <v>2582</v>
      </c>
      <c r="X15" s="44" t="str">
        <f t="shared" si="2"/>
        <v xml:space="preserve"> RUA MATIAS JOSÉ BINS, Nº 364 -  PORTO ALEGRE,  RS</v>
      </c>
      <c r="Y15" s="44" t="str">
        <f t="shared" si="3"/>
        <v xml:space="preserve"> 90001-970 </v>
      </c>
      <c r="Z15" s="44"/>
      <c r="AA15" s="44"/>
      <c r="AB15" s="44">
        <f t="shared" si="4"/>
        <v>51</v>
      </c>
      <c r="AC15" s="44" t="str">
        <f t="shared" si="5"/>
        <v>3286-4343</v>
      </c>
      <c r="AD15" s="44" t="str">
        <f t="shared" si="6"/>
        <v xml:space="preserve">andre.zingano@fle.org.br;
</v>
      </c>
      <c r="AF15" s="44" t="s">
        <v>341</v>
      </c>
      <c r="AG15" s="44" t="s">
        <v>342</v>
      </c>
      <c r="AH15" s="46"/>
      <c r="AJ15" s="74"/>
      <c r="AK15" s="74"/>
      <c r="AL15" s="74"/>
      <c r="AM15" s="74"/>
      <c r="AN15" s="74"/>
      <c r="AO15" s="46"/>
      <c r="AP15" s="46"/>
      <c r="AQ15" s="46"/>
      <c r="AR15" s="46"/>
      <c r="BK15" t="s">
        <v>343</v>
      </c>
      <c r="BL15" t="s">
        <v>344</v>
      </c>
      <c r="BM15" t="s">
        <v>345</v>
      </c>
      <c r="BN15" t="s">
        <v>346</v>
      </c>
      <c r="BO15" t="s">
        <v>347</v>
      </c>
      <c r="BP15" t="s">
        <v>348</v>
      </c>
      <c r="BQ15" t="s">
        <v>349</v>
      </c>
      <c r="BR15" t="s">
        <v>350</v>
      </c>
      <c r="BS15" t="s">
        <v>351</v>
      </c>
      <c r="BT15">
        <v>1524</v>
      </c>
      <c r="BU15" t="s">
        <v>352</v>
      </c>
      <c r="BV15" s="38">
        <f t="shared" si="7"/>
        <v>84</v>
      </c>
      <c r="BW15" s="38" t="str">
        <f t="shared" si="8"/>
        <v>3215-3583 3342-2317</v>
      </c>
      <c r="BX15" t="s">
        <v>164</v>
      </c>
      <c r="BY15" t="s">
        <v>353</v>
      </c>
      <c r="BZ15" t="s">
        <v>354</v>
      </c>
      <c r="CF15">
        <v>84</v>
      </c>
      <c r="CG15">
        <v>32153583</v>
      </c>
      <c r="CH15" s="38" t="b">
        <f t="shared" si="9"/>
        <v>1</v>
      </c>
      <c r="CI15" s="38" t="str">
        <f t="shared" si="10"/>
        <v>3215-3583</v>
      </c>
      <c r="CJ15">
        <v>84</v>
      </c>
      <c r="CK15">
        <v>33422317</v>
      </c>
      <c r="CM15" s="38" t="str">
        <f t="shared" si="11"/>
        <v>3342-2317</v>
      </c>
      <c r="CP15" s="38">
        <f t="shared" si="12"/>
        <v>8</v>
      </c>
    </row>
    <row r="16" spans="1:185" ht="43.5" thickBot="1">
      <c r="A16" s="41" t="s">
        <v>355</v>
      </c>
      <c r="B16" s="41" t="s">
        <v>356</v>
      </c>
      <c r="C16" s="41" t="s">
        <v>357</v>
      </c>
      <c r="D16" s="41" t="s">
        <v>239</v>
      </c>
      <c r="E16" s="54" t="s">
        <v>240</v>
      </c>
      <c r="F16" s="55" t="s">
        <v>238</v>
      </c>
      <c r="G16" s="56"/>
      <c r="H16" s="56"/>
      <c r="I16" s="66" t="s">
        <v>2535</v>
      </c>
      <c r="J16" s="41" t="s">
        <v>333</v>
      </c>
      <c r="K16" s="41" t="s">
        <v>334</v>
      </c>
      <c r="L16" s="41" t="s">
        <v>335</v>
      </c>
      <c r="M16" s="41" t="s">
        <v>336</v>
      </c>
      <c r="N16" s="41">
        <v>51</v>
      </c>
      <c r="O16" s="57" t="s">
        <v>337</v>
      </c>
      <c r="P16" s="57" t="s">
        <v>338</v>
      </c>
      <c r="Q16" s="42" t="s">
        <v>339</v>
      </c>
      <c r="R16" s="43" t="s">
        <v>1414</v>
      </c>
      <c r="S16" s="58" t="str">
        <f t="shared" si="0"/>
        <v>FUNDAÇÃO LUIZ ENGLERT</v>
      </c>
      <c r="T16" s="58" t="str">
        <f t="shared" si="1"/>
        <v>FLE</v>
      </c>
      <c r="U16" s="58" t="s">
        <v>340</v>
      </c>
      <c r="V16" s="58" t="s">
        <v>2535</v>
      </c>
      <c r="W16" s="59" t="s">
        <v>2582</v>
      </c>
      <c r="X16" s="44" t="str">
        <f t="shared" si="2"/>
        <v xml:space="preserve"> RUA MATIAS JOSÉ BINS, Nº 364 -  PORTO ALEGRE,  RS</v>
      </c>
      <c r="Y16" s="44" t="str">
        <f t="shared" si="3"/>
        <v xml:space="preserve"> 90001-970 </v>
      </c>
      <c r="Z16" s="44"/>
      <c r="AA16" s="44"/>
      <c r="AB16" s="44">
        <f t="shared" si="4"/>
        <v>51</v>
      </c>
      <c r="AC16" s="44" t="str">
        <f t="shared" si="5"/>
        <v>3286-4343</v>
      </c>
      <c r="AD16" s="44" t="str">
        <f t="shared" si="6"/>
        <v xml:space="preserve">andre.zingano@fle.org.br;
</v>
      </c>
      <c r="AF16" s="44" t="s">
        <v>341</v>
      </c>
      <c r="AG16" s="44" t="s">
        <v>342</v>
      </c>
      <c r="AH16" s="46"/>
      <c r="AJ16" s="75"/>
      <c r="AK16" s="75"/>
      <c r="AL16" s="74"/>
      <c r="AM16" s="74"/>
      <c r="AN16" s="74"/>
      <c r="AO16" s="76"/>
      <c r="AP16" s="76"/>
      <c r="AQ16" s="76"/>
      <c r="AR16" s="46"/>
      <c r="BK16" t="s">
        <v>358</v>
      </c>
      <c r="BL16" t="s">
        <v>359</v>
      </c>
      <c r="BM16" t="s">
        <v>360</v>
      </c>
      <c r="BN16" t="s">
        <v>361</v>
      </c>
      <c r="BO16" t="s">
        <v>362</v>
      </c>
      <c r="BP16" t="s">
        <v>363</v>
      </c>
      <c r="BQ16" t="s">
        <v>364</v>
      </c>
      <c r="BR16" t="s">
        <v>365</v>
      </c>
      <c r="BS16" t="s">
        <v>366</v>
      </c>
      <c r="BU16" t="s">
        <v>367</v>
      </c>
      <c r="BV16" s="38">
        <f t="shared" si="7"/>
        <v>71</v>
      </c>
      <c r="BW16" s="38" t="str">
        <f t="shared" si="8"/>
        <v>3534-8090 3343-1351</v>
      </c>
      <c r="BX16" t="s">
        <v>164</v>
      </c>
      <c r="BY16" t="s">
        <v>368</v>
      </c>
      <c r="CF16">
        <v>71</v>
      </c>
      <c r="CG16">
        <v>35348090</v>
      </c>
      <c r="CH16" s="38" t="b">
        <f t="shared" si="9"/>
        <v>1</v>
      </c>
      <c r="CI16" s="38" t="str">
        <f t="shared" si="10"/>
        <v>3534-8090</v>
      </c>
      <c r="CJ16">
        <v>71</v>
      </c>
      <c r="CK16">
        <v>33431351</v>
      </c>
      <c r="CM16" s="38" t="str">
        <f t="shared" si="11"/>
        <v>3343-1351</v>
      </c>
      <c r="CP16" s="38">
        <f t="shared" si="12"/>
        <v>8</v>
      </c>
    </row>
    <row r="17" spans="1:94" ht="43.5" thickBot="1">
      <c r="A17" s="41" t="s">
        <v>369</v>
      </c>
      <c r="B17" s="41" t="s">
        <v>370</v>
      </c>
      <c r="C17" s="41" t="s">
        <v>371</v>
      </c>
      <c r="D17" s="41" t="s">
        <v>123</v>
      </c>
      <c r="E17" s="54" t="s">
        <v>124</v>
      </c>
      <c r="F17" s="55" t="s">
        <v>125</v>
      </c>
      <c r="G17" s="56"/>
      <c r="H17" s="56"/>
      <c r="I17" s="41" t="s">
        <v>2555</v>
      </c>
      <c r="J17" s="41" t="s">
        <v>126</v>
      </c>
      <c r="K17" s="41" t="s">
        <v>127</v>
      </c>
      <c r="L17" s="41" t="s">
        <v>128</v>
      </c>
      <c r="M17" s="41" t="s">
        <v>129</v>
      </c>
      <c r="N17" s="41">
        <v>21</v>
      </c>
      <c r="O17" s="57" t="s">
        <v>130</v>
      </c>
      <c r="P17" s="57" t="s">
        <v>131</v>
      </c>
      <c r="Q17" s="42" t="s">
        <v>132</v>
      </c>
      <c r="R17" s="43" t="s">
        <v>2674</v>
      </c>
      <c r="S17" s="58" t="str">
        <f t="shared" si="0"/>
        <v>FUNDAÇÃO COORDENAÇÃO DE PROJETOS, PESQUISAS E ESTUDOS TECNOLÓGICOS COPPETEC</v>
      </c>
      <c r="T17" s="58" t="str">
        <f t="shared" si="1"/>
        <v>COPPETEC</v>
      </c>
      <c r="U17" s="58" t="s">
        <v>133</v>
      </c>
      <c r="V17" s="58" t="s">
        <v>2529</v>
      </c>
      <c r="W17" s="59" t="s">
        <v>2578</v>
      </c>
      <c r="X17" s="44" t="str">
        <f t="shared" si="2"/>
        <v xml:space="preserve"> AVENIDA MONIZ ARAGÃO N.360 BLOCO I CGTEC - CIDADE UNIVERSITÁRIA -  RIO DE JANEIRO,  RJ</v>
      </c>
      <c r="Y17" s="44" t="str">
        <f t="shared" si="3"/>
        <v xml:space="preserve"> 21941-594 </v>
      </c>
      <c r="Z17" s="44"/>
      <c r="AA17" s="44"/>
      <c r="AB17" s="44">
        <f t="shared" si="4"/>
        <v>21</v>
      </c>
      <c r="AC17" s="44" t="str">
        <f t="shared" si="5"/>
        <v>3622-3464 3622-3400</v>
      </c>
      <c r="AD17" s="44" t="str">
        <f t="shared" si="6"/>
        <v>coppetec@coppetec.coppe.ufrj.br;
marilene@coppetec.coppe.ufrj.br</v>
      </c>
      <c r="AF17" s="44" t="s">
        <v>135</v>
      </c>
      <c r="AG17" s="44" t="s">
        <v>136</v>
      </c>
      <c r="AH17" s="46"/>
      <c r="AJ17" s="74"/>
      <c r="AK17" s="74"/>
      <c r="AL17" s="74"/>
      <c r="AM17" s="74"/>
      <c r="AN17" s="74"/>
      <c r="AO17" s="74"/>
      <c r="AP17" s="74"/>
      <c r="AQ17" s="74"/>
      <c r="AR17" s="46"/>
      <c r="BK17" t="s">
        <v>372</v>
      </c>
      <c r="BL17" t="s">
        <v>373</v>
      </c>
      <c r="BM17" t="s">
        <v>374</v>
      </c>
      <c r="BN17" t="s">
        <v>375</v>
      </c>
      <c r="BO17" t="s">
        <v>376</v>
      </c>
      <c r="BP17" t="s">
        <v>142</v>
      </c>
      <c r="BQ17" t="s">
        <v>377</v>
      </c>
      <c r="BR17" t="s">
        <v>378</v>
      </c>
      <c r="BS17" t="s">
        <v>379</v>
      </c>
      <c r="BU17" t="s">
        <v>380</v>
      </c>
      <c r="BV17" s="38">
        <f t="shared" si="7"/>
        <v>81</v>
      </c>
      <c r="BW17" s="38" t="str">
        <f t="shared" si="8"/>
        <v>2126-8000 2126-8001</v>
      </c>
      <c r="BX17" t="s">
        <v>381</v>
      </c>
      <c r="BY17" t="s">
        <v>382</v>
      </c>
      <c r="BZ17" t="s">
        <v>383</v>
      </c>
      <c r="CF17">
        <v>81</v>
      </c>
      <c r="CG17">
        <v>21268000</v>
      </c>
      <c r="CH17" s="38" t="b">
        <f t="shared" si="9"/>
        <v>1</v>
      </c>
      <c r="CI17" s="38" t="str">
        <f t="shared" si="10"/>
        <v>2126-8000</v>
      </c>
      <c r="CJ17">
        <v>81</v>
      </c>
      <c r="CK17">
        <v>21268001</v>
      </c>
      <c r="CM17" s="38" t="str">
        <f t="shared" si="11"/>
        <v>2126-8001</v>
      </c>
      <c r="CP17" s="38">
        <f t="shared" si="12"/>
        <v>8</v>
      </c>
    </row>
    <row r="18" spans="1:94" ht="43.5" thickBot="1">
      <c r="A18" s="41" t="s">
        <v>384</v>
      </c>
      <c r="B18" s="41" t="s">
        <v>385</v>
      </c>
      <c r="C18" s="41" t="s">
        <v>386</v>
      </c>
      <c r="D18" s="41" t="s">
        <v>123</v>
      </c>
      <c r="E18" s="54" t="s">
        <v>124</v>
      </c>
      <c r="F18" s="55" t="s">
        <v>125</v>
      </c>
      <c r="G18" s="56"/>
      <c r="H18" s="56"/>
      <c r="I18" s="41" t="s">
        <v>2555</v>
      </c>
      <c r="J18" s="41" t="s">
        <v>126</v>
      </c>
      <c r="K18" s="41" t="s">
        <v>127</v>
      </c>
      <c r="L18" s="41" t="s">
        <v>128</v>
      </c>
      <c r="M18" s="41" t="s">
        <v>129</v>
      </c>
      <c r="N18" s="41">
        <v>21</v>
      </c>
      <c r="O18" s="57" t="s">
        <v>130</v>
      </c>
      <c r="P18" s="57" t="s">
        <v>131</v>
      </c>
      <c r="Q18" s="42" t="s">
        <v>132</v>
      </c>
      <c r="R18" s="43" t="s">
        <v>1456</v>
      </c>
      <c r="S18" s="58" t="str">
        <f t="shared" si="0"/>
        <v>FUNDAÇÃO COORDENAÇÃO DE PROJETOS, PESQUISAS E ESTUDOS TECNOLÓGICOS COPPETEC</v>
      </c>
      <c r="T18" s="58" t="str">
        <f t="shared" si="1"/>
        <v>COPPETEC</v>
      </c>
      <c r="U18" s="58" t="s">
        <v>133</v>
      </c>
      <c r="V18" s="58" t="s">
        <v>2529</v>
      </c>
      <c r="W18" s="59" t="s">
        <v>2578</v>
      </c>
      <c r="X18" s="44" t="str">
        <f t="shared" si="2"/>
        <v xml:space="preserve"> AVENIDA MONIZ ARAGÃO N.360 BLOCO I CGTEC - CIDADE UNIVERSITÁRIA -  RIO DE JANEIRO,  RJ</v>
      </c>
      <c r="Y18" s="44" t="str">
        <f t="shared" si="3"/>
        <v xml:space="preserve"> 21941-594 </v>
      </c>
      <c r="Z18" s="44"/>
      <c r="AA18" s="44"/>
      <c r="AB18" s="44">
        <f t="shared" si="4"/>
        <v>21</v>
      </c>
      <c r="AC18" s="44" t="str">
        <f t="shared" si="5"/>
        <v>3622-3464 3622-3400</v>
      </c>
      <c r="AD18" s="44" t="str">
        <f t="shared" si="6"/>
        <v>coppetec@coppetec.coppe.ufrj.br;
marilene@coppetec.coppe.ufrj.br</v>
      </c>
      <c r="AF18" s="44" t="s">
        <v>135</v>
      </c>
      <c r="AG18" s="44" t="s">
        <v>136</v>
      </c>
      <c r="AH18" s="46"/>
      <c r="AJ18" s="74"/>
      <c r="AK18" s="74"/>
      <c r="AL18" s="74"/>
      <c r="AM18" s="74"/>
      <c r="AN18" s="74"/>
      <c r="AO18" s="74"/>
      <c r="AP18" s="74"/>
      <c r="AQ18" s="74"/>
      <c r="AR18" s="46"/>
      <c r="BK18" t="s">
        <v>387</v>
      </c>
      <c r="BL18" t="s">
        <v>388</v>
      </c>
      <c r="BM18" t="s">
        <v>389</v>
      </c>
      <c r="BN18" t="s">
        <v>390</v>
      </c>
      <c r="BO18" t="s">
        <v>391</v>
      </c>
      <c r="BP18" t="s">
        <v>392</v>
      </c>
      <c r="BQ18" t="s">
        <v>393</v>
      </c>
      <c r="BR18" t="s">
        <v>394</v>
      </c>
      <c r="BS18" t="s">
        <v>395</v>
      </c>
      <c r="BT18">
        <v>12100</v>
      </c>
      <c r="BU18" t="s">
        <v>396</v>
      </c>
      <c r="BV18" s="38">
        <f t="shared" si="7"/>
        <v>85</v>
      </c>
      <c r="BW18" s="38" t="str">
        <f t="shared" si="8"/>
        <v>3366-9332</v>
      </c>
      <c r="BX18" t="s">
        <v>397</v>
      </c>
      <c r="BY18" t="s">
        <v>398</v>
      </c>
      <c r="BZ18" t="s">
        <v>399</v>
      </c>
      <c r="CF18">
        <v>85</v>
      </c>
      <c r="CG18">
        <v>33669332</v>
      </c>
      <c r="CH18" s="38" t="b">
        <f t="shared" si="9"/>
        <v>0</v>
      </c>
      <c r="CI18" s="38" t="str">
        <f t="shared" si="10"/>
        <v>3366-9332</v>
      </c>
      <c r="CM18" s="38" t="str">
        <f t="shared" si="11"/>
        <v>-</v>
      </c>
      <c r="CP18" s="38">
        <f t="shared" si="12"/>
        <v>8</v>
      </c>
    </row>
    <row r="19" spans="1:94" ht="43.5" thickBot="1">
      <c r="A19" s="41" t="s">
        <v>400</v>
      </c>
      <c r="B19" s="41" t="s">
        <v>401</v>
      </c>
      <c r="C19" s="41" t="s">
        <v>402</v>
      </c>
      <c r="D19" s="41" t="s">
        <v>123</v>
      </c>
      <c r="E19" s="54" t="s">
        <v>124</v>
      </c>
      <c r="F19" s="55" t="s">
        <v>125</v>
      </c>
      <c r="G19" s="56"/>
      <c r="H19" s="56"/>
      <c r="I19" s="41" t="s">
        <v>2555</v>
      </c>
      <c r="J19" s="41" t="s">
        <v>126</v>
      </c>
      <c r="K19" s="41" t="s">
        <v>127</v>
      </c>
      <c r="L19" s="41" t="s">
        <v>128</v>
      </c>
      <c r="M19" s="41" t="s">
        <v>129</v>
      </c>
      <c r="N19" s="41">
        <v>21</v>
      </c>
      <c r="O19" s="57" t="s">
        <v>130</v>
      </c>
      <c r="P19" s="57" t="s">
        <v>131</v>
      </c>
      <c r="Q19" s="42" t="s">
        <v>132</v>
      </c>
      <c r="R19" s="43" t="s">
        <v>2444</v>
      </c>
      <c r="S19" s="58" t="str">
        <f t="shared" si="0"/>
        <v>FUNDAÇÃO COORDENAÇÃO DE PROJETOS, PESQUISAS E ESTUDOS TECNOLÓGICOS COPPETEC</v>
      </c>
      <c r="T19" s="58" t="str">
        <f t="shared" si="1"/>
        <v>COPPETEC</v>
      </c>
      <c r="U19" s="58" t="s">
        <v>133</v>
      </c>
      <c r="V19" s="58" t="s">
        <v>2529</v>
      </c>
      <c r="W19" s="59" t="s">
        <v>2578</v>
      </c>
      <c r="X19" s="44" t="str">
        <f t="shared" si="2"/>
        <v xml:space="preserve"> AVENIDA MONIZ ARAGÃO N.360 BLOCO I CGTEC - CIDADE UNIVERSITÁRIA -  RIO DE JANEIRO,  RJ</v>
      </c>
      <c r="Y19" s="44" t="str">
        <f t="shared" si="3"/>
        <v xml:space="preserve"> 21941-594 </v>
      </c>
      <c r="Z19" s="44"/>
      <c r="AA19" s="44"/>
      <c r="AB19" s="44">
        <f t="shared" si="4"/>
        <v>21</v>
      </c>
      <c r="AC19" s="44" t="str">
        <f t="shared" si="5"/>
        <v>3622-3464 3622-3400</v>
      </c>
      <c r="AD19" s="44" t="str">
        <f t="shared" si="6"/>
        <v>coppetec@coppetec.coppe.ufrj.br;
marilene@coppetec.coppe.ufrj.br</v>
      </c>
      <c r="AF19" s="44" t="s">
        <v>135</v>
      </c>
      <c r="AG19" s="44" t="s">
        <v>136</v>
      </c>
      <c r="AH19" s="46"/>
      <c r="AJ19" s="74"/>
      <c r="AK19" s="74"/>
      <c r="AL19" s="74"/>
      <c r="AM19" s="74"/>
      <c r="AN19" s="74"/>
      <c r="AO19" s="74"/>
      <c r="AP19" s="74"/>
      <c r="AQ19" s="74"/>
      <c r="AR19" s="46"/>
      <c r="BK19" t="s">
        <v>403</v>
      </c>
      <c r="BL19" t="s">
        <v>404</v>
      </c>
      <c r="BM19" t="s">
        <v>405</v>
      </c>
      <c r="BN19" t="s">
        <v>406</v>
      </c>
      <c r="BO19" t="s">
        <v>407</v>
      </c>
      <c r="BP19" t="s">
        <v>226</v>
      </c>
      <c r="BQ19" t="s">
        <v>188</v>
      </c>
      <c r="BR19" t="s">
        <v>161</v>
      </c>
      <c r="BS19" t="s">
        <v>408</v>
      </c>
      <c r="BU19" t="s">
        <v>409</v>
      </c>
      <c r="BV19" s="38">
        <f t="shared" si="7"/>
        <v>11</v>
      </c>
      <c r="BW19" s="38" t="str">
        <f t="shared" si="8"/>
        <v>5627-0217 5627-0233</v>
      </c>
      <c r="BX19" t="s">
        <v>410</v>
      </c>
      <c r="BY19" t="s">
        <v>411</v>
      </c>
      <c r="BZ19" t="s">
        <v>412</v>
      </c>
      <c r="CF19">
        <v>11</v>
      </c>
      <c r="CG19">
        <v>56270217</v>
      </c>
      <c r="CH19" s="38" t="b">
        <f t="shared" si="9"/>
        <v>1</v>
      </c>
      <c r="CI19" s="38" t="str">
        <f t="shared" si="10"/>
        <v>5627-0217</v>
      </c>
      <c r="CJ19">
        <v>11</v>
      </c>
      <c r="CK19">
        <v>56270233</v>
      </c>
      <c r="CM19" s="38" t="str">
        <f t="shared" si="11"/>
        <v>5627-0233</v>
      </c>
      <c r="CP19" s="38">
        <f t="shared" si="12"/>
        <v>8</v>
      </c>
    </row>
    <row r="20" spans="1:94" ht="57.75" thickBot="1">
      <c r="A20" s="41" t="s">
        <v>413</v>
      </c>
      <c r="B20" s="41" t="s">
        <v>414</v>
      </c>
      <c r="C20" s="41" t="s">
        <v>415</v>
      </c>
      <c r="D20" s="41" t="s">
        <v>123</v>
      </c>
      <c r="E20" s="54" t="s">
        <v>124</v>
      </c>
      <c r="F20" s="55" t="s">
        <v>125</v>
      </c>
      <c r="G20" s="77"/>
      <c r="H20" s="77"/>
      <c r="I20" s="41" t="s">
        <v>2555</v>
      </c>
      <c r="J20" s="41" t="s">
        <v>126</v>
      </c>
      <c r="K20" s="41" t="s">
        <v>127</v>
      </c>
      <c r="L20" s="41" t="s">
        <v>128</v>
      </c>
      <c r="M20" s="41" t="s">
        <v>129</v>
      </c>
      <c r="N20" s="41">
        <v>21</v>
      </c>
      <c r="O20" s="57" t="s">
        <v>130</v>
      </c>
      <c r="P20" s="57" t="s">
        <v>131</v>
      </c>
      <c r="Q20" s="42" t="s">
        <v>132</v>
      </c>
      <c r="R20" s="69" t="s">
        <v>1508</v>
      </c>
      <c r="S20" s="58" t="str">
        <f t="shared" si="0"/>
        <v>FUNDAÇÃO COORDENAÇÃO DE PROJETOS, PESQUISAS E ESTUDOS TECNOLÓGICOS COPPETEC</v>
      </c>
      <c r="T20" s="58" t="str">
        <f t="shared" si="1"/>
        <v>COPPETEC</v>
      </c>
      <c r="U20" s="70" t="s">
        <v>133</v>
      </c>
      <c r="V20" s="58" t="s">
        <v>2529</v>
      </c>
      <c r="W20" s="59" t="s">
        <v>2578</v>
      </c>
      <c r="X20" s="44" t="str">
        <f t="shared" si="2"/>
        <v xml:space="preserve"> AVENIDA MONIZ ARAGÃO N.360 BLOCO I CGTEC - CIDADE UNIVERSITÁRIA -  RIO DE JANEIRO,  RJ</v>
      </c>
      <c r="Y20" s="44" t="str">
        <f t="shared" si="3"/>
        <v xml:space="preserve"> 21941-594 </v>
      </c>
      <c r="Z20" s="71"/>
      <c r="AA20" s="71"/>
      <c r="AB20" s="44">
        <f t="shared" si="4"/>
        <v>21</v>
      </c>
      <c r="AC20" s="44" t="str">
        <f t="shared" si="5"/>
        <v>3622-3464 3622-3400</v>
      </c>
      <c r="AD20" s="44" t="str">
        <f t="shared" si="6"/>
        <v>coppetec@coppetec.coppe.ufrj.br;
marilene@coppetec.coppe.ufrj.br</v>
      </c>
      <c r="AF20" s="44" t="s">
        <v>135</v>
      </c>
      <c r="AG20" s="44" t="s">
        <v>136</v>
      </c>
      <c r="AH20" s="46"/>
      <c r="AJ20" s="74"/>
      <c r="AK20" s="74"/>
      <c r="AL20" s="74"/>
      <c r="AM20" s="74"/>
      <c r="AN20" s="74"/>
      <c r="AO20" s="74"/>
      <c r="AP20" s="74"/>
      <c r="AQ20" s="74"/>
      <c r="AR20" s="46"/>
      <c r="BK20" t="s">
        <v>416</v>
      </c>
      <c r="BL20" t="s">
        <v>417</v>
      </c>
      <c r="BM20" t="s">
        <v>418</v>
      </c>
      <c r="BN20" t="s">
        <v>419</v>
      </c>
      <c r="BO20" t="s">
        <v>420</v>
      </c>
      <c r="BP20" t="s">
        <v>421</v>
      </c>
      <c r="BQ20" t="s">
        <v>364</v>
      </c>
      <c r="BR20" t="s">
        <v>365</v>
      </c>
      <c r="BS20" t="s">
        <v>422</v>
      </c>
      <c r="BU20" t="s">
        <v>423</v>
      </c>
      <c r="BV20" s="38">
        <f t="shared" si="7"/>
        <v>71</v>
      </c>
      <c r="BW20" s="38" t="str">
        <f t="shared" si="8"/>
        <v>3283-7000</v>
      </c>
      <c r="BX20" t="s">
        <v>424</v>
      </c>
      <c r="BY20" t="s">
        <v>425</v>
      </c>
      <c r="BZ20" t="s">
        <v>426</v>
      </c>
      <c r="CF20">
        <v>71</v>
      </c>
      <c r="CG20">
        <v>32837000</v>
      </c>
      <c r="CH20" s="38"/>
      <c r="CI20" s="38" t="str">
        <f t="shared" si="10"/>
        <v>3283-7000</v>
      </c>
      <c r="CM20" s="38" t="str">
        <f t="shared" si="11"/>
        <v>-</v>
      </c>
      <c r="CP20" s="38">
        <f t="shared" si="12"/>
        <v>8</v>
      </c>
    </row>
    <row r="21" spans="1:94" ht="43.5" thickBot="1">
      <c r="A21" s="41" t="s">
        <v>427</v>
      </c>
      <c r="B21" s="41" t="s">
        <v>428</v>
      </c>
      <c r="C21" s="41" t="s">
        <v>429</v>
      </c>
      <c r="D21" s="41" t="s">
        <v>155</v>
      </c>
      <c r="E21" s="54" t="s">
        <v>156</v>
      </c>
      <c r="F21" s="55" t="s">
        <v>154</v>
      </c>
      <c r="G21" s="56"/>
      <c r="H21" s="56"/>
      <c r="I21" s="66" t="s">
        <v>2556</v>
      </c>
      <c r="J21" s="41" t="s">
        <v>170</v>
      </c>
      <c r="K21" s="41" t="s">
        <v>171</v>
      </c>
      <c r="L21" s="41" t="s">
        <v>172</v>
      </c>
      <c r="M21" s="41" t="s">
        <v>173</v>
      </c>
      <c r="N21" s="41">
        <v>19</v>
      </c>
      <c r="O21" s="57" t="s">
        <v>174</v>
      </c>
      <c r="P21" s="57" t="s">
        <v>175</v>
      </c>
      <c r="Q21" s="42" t="s">
        <v>176</v>
      </c>
      <c r="R21" s="43" t="s">
        <v>1531</v>
      </c>
      <c r="S21" s="58" t="str">
        <f t="shared" si="0"/>
        <v>FUNDAÇÃO DE DESENVOLVIMENTO DA UNICAMP</v>
      </c>
      <c r="T21" s="58" t="str">
        <f t="shared" si="1"/>
        <v>FUNCAMP</v>
      </c>
      <c r="U21" s="58" t="s">
        <v>177</v>
      </c>
      <c r="V21" s="58" t="s">
        <v>2530</v>
      </c>
      <c r="W21" s="59" t="s">
        <v>2576</v>
      </c>
      <c r="X21" s="44" t="str">
        <f t="shared" si="2"/>
        <v xml:space="preserve"> AVENIDA ÉRICO VERÍSSIMO N.1251 CAMPUS UNICAMP/DISTRITO BARÃO GERALDO -  CAMPINAS,  SP</v>
      </c>
      <c r="Y21" s="44" t="str">
        <f t="shared" si="3"/>
        <v xml:space="preserve"> 13083-851 </v>
      </c>
      <c r="Z21" s="44"/>
      <c r="AA21" s="44"/>
      <c r="AB21" s="44">
        <f t="shared" si="4"/>
        <v>19</v>
      </c>
      <c r="AC21" s="44" t="str">
        <f t="shared" si="5"/>
        <v>3521-2700 3521-2871</v>
      </c>
      <c r="AD21" s="44" t="str">
        <f t="shared" si="6"/>
        <v>giovana@funcamp.unicamp.br;
fernanda.felicio@funcamp.unicamp.br; prestacaodecontas@funcamp.unicamp.br</v>
      </c>
      <c r="AF21" s="71" t="s">
        <v>178</v>
      </c>
      <c r="AG21" s="71" t="s">
        <v>179</v>
      </c>
      <c r="AH21" s="46"/>
      <c r="AJ21" s="74"/>
      <c r="AK21" s="74"/>
      <c r="AL21" s="74"/>
      <c r="AM21" s="74"/>
      <c r="AN21" s="74"/>
      <c r="AO21" s="74"/>
      <c r="AP21" s="74"/>
      <c r="AQ21" s="74"/>
      <c r="AR21" s="46"/>
      <c r="BK21" t="s">
        <v>430</v>
      </c>
      <c r="BL21" t="s">
        <v>431</v>
      </c>
      <c r="BM21" t="s">
        <v>432</v>
      </c>
      <c r="BN21" t="s">
        <v>433</v>
      </c>
      <c r="BO21" t="s">
        <v>434</v>
      </c>
      <c r="BP21" t="s">
        <v>435</v>
      </c>
      <c r="BQ21" t="s">
        <v>436</v>
      </c>
      <c r="BR21" t="s">
        <v>161</v>
      </c>
      <c r="BS21" t="s">
        <v>437</v>
      </c>
      <c r="BT21">
        <v>676</v>
      </c>
      <c r="BU21" t="s">
        <v>438</v>
      </c>
      <c r="BV21" s="38">
        <f t="shared" si="7"/>
        <v>16</v>
      </c>
      <c r="BW21" s="38" t="str">
        <f t="shared" si="8"/>
        <v>3351-8100</v>
      </c>
      <c r="BX21" t="s">
        <v>439</v>
      </c>
      <c r="BY21" t="s">
        <v>440</v>
      </c>
      <c r="BZ21" t="s">
        <v>441</v>
      </c>
      <c r="CF21">
        <v>16</v>
      </c>
      <c r="CG21">
        <v>33518100</v>
      </c>
      <c r="CH21" s="38"/>
      <c r="CI21" s="38" t="str">
        <f t="shared" si="10"/>
        <v>3351-8100</v>
      </c>
      <c r="CM21" s="38" t="str">
        <f t="shared" si="11"/>
        <v>-</v>
      </c>
      <c r="CP21" s="38">
        <f t="shared" si="12"/>
        <v>8</v>
      </c>
    </row>
    <row r="22" spans="1:94" ht="43.5" thickBot="1">
      <c r="A22" s="41" t="s">
        <v>442</v>
      </c>
      <c r="B22" s="41" t="s">
        <v>443</v>
      </c>
      <c r="C22" s="41" t="s">
        <v>444</v>
      </c>
      <c r="D22" s="41" t="s">
        <v>123</v>
      </c>
      <c r="E22" s="54" t="s">
        <v>124</v>
      </c>
      <c r="F22" s="55" t="s">
        <v>125</v>
      </c>
      <c r="G22" s="56"/>
      <c r="H22" s="56"/>
      <c r="I22" s="41" t="s">
        <v>2555</v>
      </c>
      <c r="J22" s="41" t="s">
        <v>126</v>
      </c>
      <c r="K22" s="41" t="s">
        <v>127</v>
      </c>
      <c r="L22" s="41" t="s">
        <v>128</v>
      </c>
      <c r="M22" s="41" t="s">
        <v>129</v>
      </c>
      <c r="N22" s="41">
        <v>21</v>
      </c>
      <c r="O22" s="57" t="s">
        <v>130</v>
      </c>
      <c r="P22" s="57" t="s">
        <v>131</v>
      </c>
      <c r="Q22" s="42" t="s">
        <v>132</v>
      </c>
      <c r="R22" s="43" t="s">
        <v>1558</v>
      </c>
      <c r="S22" s="58" t="str">
        <f t="shared" si="0"/>
        <v>FUNDAÇÃO COORDENAÇÃO DE PROJETOS, PESQUISAS E ESTUDOS TECNOLÓGICOS COPPETEC</v>
      </c>
      <c r="T22" s="58" t="str">
        <f t="shared" si="1"/>
        <v>COPPETEC</v>
      </c>
      <c r="U22" s="58" t="s">
        <v>133</v>
      </c>
      <c r="V22" s="58" t="s">
        <v>2529</v>
      </c>
      <c r="W22" s="59" t="s">
        <v>2529</v>
      </c>
      <c r="X22" s="44" t="str">
        <f t="shared" si="2"/>
        <v xml:space="preserve"> AVENIDA MONIZ ARAGÃO N.360 BLOCO I CGTEC - CIDADE UNIVERSITÁRIA -  RIO DE JANEIRO,  RJ</v>
      </c>
      <c r="Y22" s="44" t="str">
        <f t="shared" si="3"/>
        <v xml:space="preserve"> 21941-594 </v>
      </c>
      <c r="Z22" s="44"/>
      <c r="AA22" s="44"/>
      <c r="AB22" s="44">
        <f t="shared" si="4"/>
        <v>21</v>
      </c>
      <c r="AC22" s="44" t="str">
        <f t="shared" si="5"/>
        <v>3622-3464 3622-3400</v>
      </c>
      <c r="AD22" s="44" t="str">
        <f t="shared" si="6"/>
        <v>coppetec@coppetec.coppe.ufrj.br;
marilene@coppetec.coppe.ufrj.br</v>
      </c>
      <c r="AF22" s="44" t="s">
        <v>135</v>
      </c>
      <c r="AG22" s="44" t="s">
        <v>136</v>
      </c>
      <c r="AH22" s="46"/>
      <c r="AJ22" s="74"/>
      <c r="AK22" s="74"/>
      <c r="AL22" s="74"/>
      <c r="AM22" s="74"/>
      <c r="AN22" s="74"/>
      <c r="AO22" s="74"/>
      <c r="AP22" s="74"/>
      <c r="AQ22" s="74"/>
      <c r="AR22" s="46"/>
      <c r="BK22" t="s">
        <v>445</v>
      </c>
      <c r="BL22" t="s">
        <v>446</v>
      </c>
      <c r="BM22" t="s">
        <v>447</v>
      </c>
      <c r="BN22" t="s">
        <v>448</v>
      </c>
      <c r="BO22" t="s">
        <v>449</v>
      </c>
      <c r="BP22" t="s">
        <v>450</v>
      </c>
      <c r="BQ22" t="s">
        <v>451</v>
      </c>
      <c r="BR22" t="s">
        <v>452</v>
      </c>
      <c r="BS22" t="s">
        <v>453</v>
      </c>
      <c r="BT22">
        <v>50</v>
      </c>
      <c r="BU22" t="s">
        <v>454</v>
      </c>
      <c r="BV22" s="38">
        <f t="shared" si="7"/>
        <v>35</v>
      </c>
      <c r="BW22" s="38" t="str">
        <f t="shared" si="8"/>
        <v>3629-1000 3629-1105</v>
      </c>
      <c r="BX22" t="s">
        <v>455</v>
      </c>
      <c r="BY22" t="s">
        <v>456</v>
      </c>
      <c r="BZ22" t="s">
        <v>457</v>
      </c>
      <c r="CF22">
        <v>35</v>
      </c>
      <c r="CG22">
        <v>36291000</v>
      </c>
      <c r="CH22" s="38" t="b">
        <f t="shared" ref="CH22:CH37" si="13">CF22=CJ22</f>
        <v>1</v>
      </c>
      <c r="CI22" s="38" t="str">
        <f t="shared" si="10"/>
        <v>3629-1000</v>
      </c>
      <c r="CJ22">
        <v>35</v>
      </c>
      <c r="CK22">
        <v>36291105</v>
      </c>
      <c r="CM22" s="38" t="str">
        <f t="shared" si="11"/>
        <v>3629-1105</v>
      </c>
      <c r="CP22" s="38">
        <f t="shared" si="12"/>
        <v>8</v>
      </c>
    </row>
    <row r="23" spans="1:94" ht="43.5" thickBot="1">
      <c r="A23" s="41" t="s">
        <v>458</v>
      </c>
      <c r="B23" s="41" t="s">
        <v>459</v>
      </c>
      <c r="C23" s="41" t="s">
        <v>460</v>
      </c>
      <c r="D23" s="41" t="s">
        <v>461</v>
      </c>
      <c r="E23" s="54" t="s">
        <v>257</v>
      </c>
      <c r="F23" s="55" t="s">
        <v>255</v>
      </c>
      <c r="G23" s="56"/>
      <c r="H23" s="56"/>
      <c r="I23" s="66" t="s">
        <v>2559</v>
      </c>
      <c r="J23" s="41" t="s">
        <v>462</v>
      </c>
      <c r="K23" s="41" t="s">
        <v>463</v>
      </c>
      <c r="L23" s="41" t="s">
        <v>310</v>
      </c>
      <c r="M23" s="41" t="s">
        <v>311</v>
      </c>
      <c r="N23" s="41">
        <v>41</v>
      </c>
      <c r="O23" s="57" t="s">
        <v>464</v>
      </c>
      <c r="P23" s="57" t="s">
        <v>465</v>
      </c>
      <c r="Q23" s="42" t="s">
        <v>466</v>
      </c>
      <c r="R23" s="43" t="s">
        <v>2721</v>
      </c>
      <c r="S23" s="58" t="str">
        <f t="shared" si="0"/>
        <v>FUNDAÇÃO DE APOIO À EDUCAÇÃO, PESQUISA E DESENVOLVIMENTO CIENTÍFICO TECNOLÓGICO DA UNIVERSIDADE TECNOLÓGICA FEDERAL DO PARANÁ CAMPUS CURITIBA</v>
      </c>
      <c r="T23" s="58" t="str">
        <f t="shared" si="1"/>
        <v>FUNTEF-PR</v>
      </c>
      <c r="U23" s="58" t="s">
        <v>467</v>
      </c>
      <c r="V23" s="58" t="s">
        <v>2536</v>
      </c>
      <c r="W23" s="59" t="s">
        <v>2583</v>
      </c>
      <c r="X23" s="44" t="str">
        <f t="shared" si="2"/>
        <v xml:space="preserve"> AVENIDA SETE DE SETEMBRO, 3165 -  CURITIBA,  PR</v>
      </c>
      <c r="Y23" s="44" t="str">
        <f t="shared" si="3"/>
        <v xml:space="preserve"> 80230-901 </v>
      </c>
      <c r="Z23" s="44"/>
      <c r="AA23" s="44"/>
      <c r="AB23" s="44">
        <f t="shared" si="4"/>
        <v>41</v>
      </c>
      <c r="AC23" s="44" t="str">
        <f t="shared" si="5"/>
        <v>3310-4810</v>
      </c>
      <c r="AD23" s="44" t="str">
        <f t="shared" si="6"/>
        <v>patriciam@funtefpr.org.br;
humberto@funtefpr.org.br</v>
      </c>
      <c r="AF23" s="44" t="s">
        <v>468</v>
      </c>
      <c r="AG23" s="44" t="s">
        <v>469</v>
      </c>
      <c r="AH23" s="46"/>
      <c r="AJ23" s="74"/>
      <c r="AK23" s="74"/>
      <c r="AL23" s="74"/>
      <c r="AM23" s="74"/>
      <c r="AN23" s="74"/>
      <c r="AO23" s="74"/>
      <c r="AP23" s="74"/>
      <c r="AQ23" s="74"/>
      <c r="AR23" s="46"/>
      <c r="BK23" t="s">
        <v>470</v>
      </c>
      <c r="BL23" t="s">
        <v>471</v>
      </c>
      <c r="BM23" t="s">
        <v>472</v>
      </c>
      <c r="BN23" t="s">
        <v>473</v>
      </c>
      <c r="BO23" t="s">
        <v>474</v>
      </c>
      <c r="BP23" t="s">
        <v>475</v>
      </c>
      <c r="BQ23" t="s">
        <v>476</v>
      </c>
      <c r="BR23" t="s">
        <v>161</v>
      </c>
      <c r="BS23" t="s">
        <v>477</v>
      </c>
      <c r="BU23" t="s">
        <v>478</v>
      </c>
      <c r="BV23" s="38">
        <f t="shared" si="7"/>
        <v>11</v>
      </c>
      <c r="BW23" s="38" t="str">
        <f t="shared" si="8"/>
        <v>3356-7618 3356-7614</v>
      </c>
      <c r="BX23" t="s">
        <v>479</v>
      </c>
      <c r="BY23" t="s">
        <v>480</v>
      </c>
      <c r="BZ23" t="s">
        <v>481</v>
      </c>
      <c r="CF23">
        <v>11</v>
      </c>
      <c r="CG23">
        <v>33567618</v>
      </c>
      <c r="CH23" s="38" t="b">
        <f t="shared" si="13"/>
        <v>1</v>
      </c>
      <c r="CI23" s="38" t="str">
        <f t="shared" si="10"/>
        <v>3356-7618</v>
      </c>
      <c r="CJ23">
        <v>11</v>
      </c>
      <c r="CK23">
        <v>33567614</v>
      </c>
      <c r="CM23" s="38" t="str">
        <f t="shared" si="11"/>
        <v>3356-7614</v>
      </c>
      <c r="CP23" s="38">
        <f t="shared" si="12"/>
        <v>8</v>
      </c>
    </row>
    <row r="24" spans="1:94" ht="57.75" thickBot="1">
      <c r="A24" s="41" t="s">
        <v>482</v>
      </c>
      <c r="B24" s="41" t="s">
        <v>483</v>
      </c>
      <c r="C24" s="41" t="s">
        <v>484</v>
      </c>
      <c r="D24" s="41" t="s">
        <v>485</v>
      </c>
      <c r="E24" s="54" t="s">
        <v>279</v>
      </c>
      <c r="F24" s="55" t="s">
        <v>277</v>
      </c>
      <c r="G24" s="56"/>
      <c r="H24" s="56"/>
      <c r="I24" s="66" t="s">
        <v>2560</v>
      </c>
      <c r="J24" s="41" t="s">
        <v>486</v>
      </c>
      <c r="K24" s="41" t="s">
        <v>487</v>
      </c>
      <c r="L24" s="41" t="s">
        <v>488</v>
      </c>
      <c r="M24" s="41" t="s">
        <v>336</v>
      </c>
      <c r="N24" s="41">
        <v>53</v>
      </c>
      <c r="O24" s="57" t="s">
        <v>489</v>
      </c>
      <c r="P24" s="57" t="s">
        <v>490</v>
      </c>
      <c r="Q24" s="42" t="s">
        <v>491</v>
      </c>
      <c r="R24" s="43" t="s">
        <v>1606</v>
      </c>
      <c r="S24" s="58" t="str">
        <f t="shared" si="0"/>
        <v>FUNDAÇÃO DE APOIO À UNIVERSIDADE DO RIO GRANDE</v>
      </c>
      <c r="T24" s="58" t="str">
        <f t="shared" si="1"/>
        <v>FAURG</v>
      </c>
      <c r="U24" s="58" t="s">
        <v>492</v>
      </c>
      <c r="V24" s="58" t="s">
        <v>2537</v>
      </c>
      <c r="W24" s="59" t="s">
        <v>2584</v>
      </c>
      <c r="X24" s="44" t="str">
        <f t="shared" si="2"/>
        <v xml:space="preserve"> AVENIDA ITÁLIA KM8- S/Nº PRÉDIO CENTRO DE CONVIVÊNCIA CAMPUS CARREIROS -  RIO GRANDE,  RS</v>
      </c>
      <c r="Y24" s="44" t="str">
        <f t="shared" si="3"/>
        <v xml:space="preserve"> 96203-900 </v>
      </c>
      <c r="Z24" s="44"/>
      <c r="AA24" s="44"/>
      <c r="AB24" s="44">
        <f t="shared" si="4"/>
        <v>53</v>
      </c>
      <c r="AC24" s="44" t="str">
        <f t="shared" si="5"/>
        <v>3233-6836 3230-1194</v>
      </c>
      <c r="AD24" s="44" t="str">
        <f t="shared" si="6"/>
        <v>diretor@faurg.furg.br;
vanessasilveira@faurg.furg.br;
elis@faurg.furg.br</v>
      </c>
      <c r="AF24" s="44" t="s">
        <v>493</v>
      </c>
      <c r="AG24" s="44" t="s">
        <v>494</v>
      </c>
      <c r="AH24" s="46"/>
      <c r="AJ24" s="74"/>
      <c r="AK24" s="74"/>
      <c r="AL24" s="74"/>
      <c r="AM24" s="74"/>
      <c r="AN24" s="74"/>
      <c r="AO24" s="74"/>
      <c r="AP24" s="74"/>
      <c r="AQ24" s="74"/>
      <c r="AR24" s="46"/>
      <c r="BK24" t="s">
        <v>495</v>
      </c>
      <c r="BL24" t="s">
        <v>496</v>
      </c>
      <c r="BM24" t="s">
        <v>497</v>
      </c>
      <c r="BN24" t="s">
        <v>498</v>
      </c>
      <c r="BO24" t="s">
        <v>499</v>
      </c>
      <c r="BP24" t="s">
        <v>500</v>
      </c>
      <c r="BQ24" t="s">
        <v>501</v>
      </c>
      <c r="BR24" t="s">
        <v>144</v>
      </c>
      <c r="BS24" t="s">
        <v>502</v>
      </c>
      <c r="BU24" t="s">
        <v>503</v>
      </c>
      <c r="BV24" s="38">
        <f t="shared" si="7"/>
        <v>21</v>
      </c>
      <c r="BW24" s="38" t="str">
        <f t="shared" si="8"/>
        <v>2629-2111 2629-5205</v>
      </c>
      <c r="BX24" t="s">
        <v>504</v>
      </c>
      <c r="BY24" t="s">
        <v>505</v>
      </c>
      <c r="BZ24" t="s">
        <v>506</v>
      </c>
      <c r="CF24">
        <v>21</v>
      </c>
      <c r="CG24">
        <v>26292111</v>
      </c>
      <c r="CH24" s="38" t="b">
        <f t="shared" si="13"/>
        <v>1</v>
      </c>
      <c r="CI24" s="38" t="str">
        <f t="shared" si="10"/>
        <v>2629-2111</v>
      </c>
      <c r="CJ24">
        <v>21</v>
      </c>
      <c r="CK24">
        <v>26295205</v>
      </c>
      <c r="CM24" s="38" t="str">
        <f t="shared" si="11"/>
        <v>2629-5205</v>
      </c>
      <c r="CP24" s="38">
        <f t="shared" si="12"/>
        <v>8</v>
      </c>
    </row>
    <row r="25" spans="1:94" ht="57.75" thickBot="1">
      <c r="A25" s="41" t="s">
        <v>507</v>
      </c>
      <c r="B25" s="41" t="s">
        <v>508</v>
      </c>
      <c r="C25" s="41" t="s">
        <v>509</v>
      </c>
      <c r="D25" s="41" t="s">
        <v>207</v>
      </c>
      <c r="E25" s="54" t="s">
        <v>208</v>
      </c>
      <c r="F25" s="55" t="s">
        <v>206</v>
      </c>
      <c r="G25" s="56"/>
      <c r="H25" s="56"/>
      <c r="I25" s="41" t="s">
        <v>2532</v>
      </c>
      <c r="J25" s="41" t="s">
        <v>269</v>
      </c>
      <c r="K25" s="41" t="s">
        <v>270</v>
      </c>
      <c r="L25" s="41" t="s">
        <v>128</v>
      </c>
      <c r="M25" s="41" t="s">
        <v>129</v>
      </c>
      <c r="N25" s="41">
        <v>21</v>
      </c>
      <c r="O25" s="57" t="s">
        <v>510</v>
      </c>
      <c r="P25" s="57" t="s">
        <v>272</v>
      </c>
      <c r="Q25" s="42" t="s">
        <v>273</v>
      </c>
      <c r="R25" s="43" t="s">
        <v>1633</v>
      </c>
      <c r="S25" s="58" t="str">
        <f t="shared" si="0"/>
        <v>PONTIFÍCIA UNIVERSIDADE CATÓLICA DO RIO DE JANEIRO</v>
      </c>
      <c r="T25" s="58" t="str">
        <f t="shared" si="1"/>
        <v>PUC-RIO</v>
      </c>
      <c r="U25" s="58" t="s">
        <v>206</v>
      </c>
      <c r="V25" s="58" t="s">
        <v>2532</v>
      </c>
      <c r="W25" s="59" t="s">
        <v>2585</v>
      </c>
      <c r="X25" s="44" t="str">
        <f t="shared" si="2"/>
        <v>Rua Marquês de São Vicente, 225, Gávea - Rio de Janeiro, RJ - Brasil Cx. Postal: 38097</v>
      </c>
      <c r="Y25" s="44" t="str">
        <f t="shared" si="3"/>
        <v>22451-900</v>
      </c>
      <c r="Z25" s="44"/>
      <c r="AA25" s="44"/>
      <c r="AB25" s="44">
        <f t="shared" si="4"/>
        <v>21</v>
      </c>
      <c r="AC25" s="44" t="str">
        <f t="shared" si="5"/>
        <v> 3527-1001 / 3736-1001</v>
      </c>
      <c r="AD25" s="44" t="str">
        <f t="shared" si="6"/>
        <v>ccg528@puc-rio.br</v>
      </c>
      <c r="AF25" s="44" t="s">
        <v>274</v>
      </c>
      <c r="AG25" s="44" t="s">
        <v>275</v>
      </c>
      <c r="AH25" s="46"/>
      <c r="AJ25" s="74"/>
      <c r="AK25" s="74"/>
      <c r="AL25" s="74"/>
      <c r="AM25" s="74"/>
      <c r="AN25" s="74"/>
      <c r="AO25" s="74"/>
      <c r="AP25" s="74"/>
      <c r="AQ25" s="74"/>
      <c r="AR25" s="46"/>
      <c r="BK25" t="s">
        <v>511</v>
      </c>
      <c r="BL25" t="s">
        <v>512</v>
      </c>
      <c r="BM25" t="s">
        <v>513</v>
      </c>
      <c r="BN25" t="s">
        <v>514</v>
      </c>
      <c r="BO25" t="s">
        <v>515</v>
      </c>
      <c r="BP25" t="s">
        <v>516</v>
      </c>
      <c r="BQ25" t="s">
        <v>517</v>
      </c>
      <c r="BR25" t="s">
        <v>245</v>
      </c>
      <c r="BS25" t="s">
        <v>518</v>
      </c>
      <c r="BU25" t="s">
        <v>519</v>
      </c>
      <c r="BV25" s="38">
        <f t="shared" si="7"/>
        <v>55</v>
      </c>
      <c r="BW25" s="38" t="str">
        <f t="shared" si="8"/>
        <v>3220-8101 3220-8000</v>
      </c>
      <c r="BX25" t="s">
        <v>520</v>
      </c>
      <c r="BY25" t="s">
        <v>521</v>
      </c>
      <c r="BZ25" t="s">
        <v>522</v>
      </c>
      <c r="CF25">
        <v>55</v>
      </c>
      <c r="CG25">
        <v>32208101</v>
      </c>
      <c r="CH25" s="38" t="b">
        <f t="shared" si="13"/>
        <v>1</v>
      </c>
      <c r="CI25" s="38" t="str">
        <f t="shared" si="10"/>
        <v>3220-8101</v>
      </c>
      <c r="CJ25">
        <v>55</v>
      </c>
      <c r="CK25">
        <v>32208000</v>
      </c>
      <c r="CM25" s="38" t="str">
        <f t="shared" si="11"/>
        <v>3220-8000</v>
      </c>
      <c r="CP25" s="38">
        <f t="shared" si="12"/>
        <v>8</v>
      </c>
    </row>
    <row r="26" spans="1:94" ht="57.75" thickBot="1">
      <c r="A26" s="41" t="s">
        <v>523</v>
      </c>
      <c r="B26" s="41" t="s">
        <v>524</v>
      </c>
      <c r="C26" s="41" t="s">
        <v>525</v>
      </c>
      <c r="D26" s="41" t="s">
        <v>295</v>
      </c>
      <c r="E26" s="54" t="s">
        <v>296</v>
      </c>
      <c r="F26" s="55" t="s">
        <v>294</v>
      </c>
      <c r="G26" s="56"/>
      <c r="H26" s="56"/>
      <c r="I26" s="41" t="s">
        <v>2561</v>
      </c>
      <c r="J26" s="41" t="s">
        <v>526</v>
      </c>
      <c r="K26" s="41" t="s">
        <v>527</v>
      </c>
      <c r="L26" s="41" t="s">
        <v>128</v>
      </c>
      <c r="M26" s="41" t="s">
        <v>129</v>
      </c>
      <c r="N26" s="41">
        <v>21</v>
      </c>
      <c r="O26" s="57" t="s">
        <v>528</v>
      </c>
      <c r="P26" s="57" t="s">
        <v>529</v>
      </c>
      <c r="Q26" s="42" t="s">
        <v>530</v>
      </c>
      <c r="R26" s="43" t="s">
        <v>1656</v>
      </c>
      <c r="S26" s="58" t="str">
        <f t="shared" si="0"/>
        <v>ASSOCIAÇÃO CULTURAL E DE PESQUISA NOEL ROSA</v>
      </c>
      <c r="T26" s="58" t="str">
        <f t="shared" si="1"/>
        <v>ACPNR</v>
      </c>
      <c r="U26" s="58" t="s">
        <v>531</v>
      </c>
      <c r="V26" s="58" t="s">
        <v>2538</v>
      </c>
      <c r="W26" s="59" t="s">
        <v>2586</v>
      </c>
      <c r="X26" s="44" t="str">
        <f t="shared" si="2"/>
        <v xml:space="preserve"> Rua São Francisco Xavier, 524 - 2º Andar, Bloco F, Sala 2142B -  RIO DE JANEIRO,  RJ</v>
      </c>
      <c r="Y26" s="44" t="str">
        <f t="shared" si="3"/>
        <v xml:space="preserve"> 20550-013 </v>
      </c>
      <c r="Z26" s="44"/>
      <c r="AA26" s="44"/>
      <c r="AB26" s="44">
        <f t="shared" si="4"/>
        <v>21</v>
      </c>
      <c r="AC26" s="44" t="str">
        <f t="shared" si="5"/>
        <v>2622-8149</v>
      </c>
      <c r="AD26" s="44" t="str">
        <f t="shared" si="6"/>
        <v xml:space="preserve">acpnr@yahoo.com.br;
</v>
      </c>
      <c r="AF26" s="44" t="s">
        <v>532</v>
      </c>
      <c r="AG26" s="44" t="s">
        <v>533</v>
      </c>
      <c r="AH26" s="46"/>
      <c r="AJ26" s="74"/>
      <c r="AK26" s="74"/>
      <c r="AL26" s="74"/>
      <c r="AM26" s="74"/>
      <c r="AN26" s="74"/>
      <c r="AO26" s="74"/>
      <c r="AP26" s="74"/>
      <c r="AQ26" s="74"/>
      <c r="AR26" s="46"/>
      <c r="BK26" t="s">
        <v>534</v>
      </c>
      <c r="BL26" t="s">
        <v>535</v>
      </c>
      <c r="BM26" t="s">
        <v>536</v>
      </c>
      <c r="BN26" t="s">
        <v>537</v>
      </c>
      <c r="BO26" t="s">
        <v>538</v>
      </c>
      <c r="BP26" t="s">
        <v>539</v>
      </c>
      <c r="BQ26" t="s">
        <v>540</v>
      </c>
      <c r="BR26" t="s">
        <v>541</v>
      </c>
      <c r="BS26" t="s">
        <v>542</v>
      </c>
      <c r="BT26">
        <v>19011</v>
      </c>
      <c r="BU26" t="s">
        <v>543</v>
      </c>
      <c r="BV26" s="38">
        <f t="shared" si="7"/>
        <v>27</v>
      </c>
      <c r="BW26" s="38" t="str">
        <f t="shared" si="8"/>
        <v>3335-7210 4009-2439</v>
      </c>
      <c r="BX26" t="s">
        <v>544</v>
      </c>
      <c r="BY26" t="s">
        <v>545</v>
      </c>
      <c r="BZ26" t="s">
        <v>546</v>
      </c>
      <c r="CF26">
        <v>27</v>
      </c>
      <c r="CG26">
        <v>33357210</v>
      </c>
      <c r="CH26" s="38" t="b">
        <f t="shared" si="13"/>
        <v>1</v>
      </c>
      <c r="CI26" s="38" t="str">
        <f t="shared" si="10"/>
        <v>3335-7210</v>
      </c>
      <c r="CJ26">
        <v>27</v>
      </c>
      <c r="CK26">
        <v>40092439</v>
      </c>
      <c r="CM26" s="38" t="str">
        <f t="shared" si="11"/>
        <v>4009-2439</v>
      </c>
      <c r="CP26" s="38">
        <f t="shared" si="12"/>
        <v>8</v>
      </c>
    </row>
    <row r="27" spans="1:94" ht="57.75" thickBot="1">
      <c r="A27" s="41" t="s">
        <v>547</v>
      </c>
      <c r="B27" s="41" t="s">
        <v>548</v>
      </c>
      <c r="C27" s="41" t="s">
        <v>549</v>
      </c>
      <c r="D27" s="41" t="s">
        <v>319</v>
      </c>
      <c r="E27" s="54" t="s">
        <v>320</v>
      </c>
      <c r="F27" s="55" t="s">
        <v>318</v>
      </c>
      <c r="G27" s="56"/>
      <c r="H27" s="56"/>
      <c r="I27" s="41" t="s">
        <v>2562</v>
      </c>
      <c r="J27" s="41" t="s">
        <v>550</v>
      </c>
      <c r="K27" s="41" t="s">
        <v>551</v>
      </c>
      <c r="L27" s="41" t="s">
        <v>552</v>
      </c>
      <c r="M27" s="41" t="s">
        <v>129</v>
      </c>
      <c r="N27" s="41">
        <v>22</v>
      </c>
      <c r="O27" s="57" t="s">
        <v>553</v>
      </c>
      <c r="P27" s="57" t="s">
        <v>554</v>
      </c>
      <c r="Q27" s="42" t="s">
        <v>555</v>
      </c>
      <c r="R27" s="43"/>
      <c r="S27" s="58" t="str">
        <f t="shared" si="0"/>
        <v>FUNDAÇÃO NORTE FLUMINENSE DE DESENVOLVIMENTO REGIONAL</v>
      </c>
      <c r="T27" s="58" t="str">
        <f t="shared" si="1"/>
        <v>FUNDENOR</v>
      </c>
      <c r="U27" s="58" t="s">
        <v>556</v>
      </c>
      <c r="V27" s="58" t="s">
        <v>2539</v>
      </c>
      <c r="W27" s="59" t="s">
        <v>2587</v>
      </c>
      <c r="X27" s="44" t="str">
        <f t="shared" si="2"/>
        <v xml:space="preserve"> AV. PRESIDENTE VARGAS, 180  -  CAMPOS DOS GOYTACAZES,  RJ</v>
      </c>
      <c r="Y27" s="44" t="str">
        <f t="shared" si="3"/>
        <v xml:space="preserve"> 28053-100 </v>
      </c>
      <c r="Z27" s="44"/>
      <c r="AA27" s="44"/>
      <c r="AB27" s="44">
        <f t="shared" si="4"/>
        <v>22</v>
      </c>
      <c r="AC27" s="44" t="str">
        <f t="shared" si="5"/>
        <v>2732-2755 2726-1696</v>
      </c>
      <c r="AD27" s="44" t="str">
        <f t="shared" si="6"/>
        <v xml:space="preserve">fundenor@fundenor.com.br;
</v>
      </c>
      <c r="AF27" s="44" t="s">
        <v>557</v>
      </c>
      <c r="AG27" s="44" t="s">
        <v>558</v>
      </c>
      <c r="AH27" s="46"/>
      <c r="AJ27" s="74"/>
      <c r="AK27" s="74"/>
      <c r="AL27" s="74"/>
      <c r="AM27" s="74"/>
      <c r="AN27" s="74"/>
      <c r="AO27" s="74"/>
      <c r="AP27" s="74"/>
      <c r="AQ27" s="74"/>
      <c r="AR27" s="46"/>
      <c r="BK27" t="s">
        <v>559</v>
      </c>
      <c r="BL27" t="s">
        <v>560</v>
      </c>
      <c r="BM27" t="s">
        <v>561</v>
      </c>
      <c r="BN27" t="s">
        <v>562</v>
      </c>
      <c r="BO27" t="s">
        <v>563</v>
      </c>
      <c r="BP27" t="s">
        <v>564</v>
      </c>
      <c r="BQ27" t="s">
        <v>565</v>
      </c>
      <c r="BR27" t="s">
        <v>566</v>
      </c>
      <c r="BS27" t="s">
        <v>567</v>
      </c>
      <c r="BU27" t="s">
        <v>568</v>
      </c>
      <c r="BV27" s="38">
        <f t="shared" si="7"/>
        <v>98</v>
      </c>
      <c r="BW27" s="38" t="str">
        <f t="shared" si="8"/>
        <v>3272-8004 3272-8003</v>
      </c>
      <c r="BX27" t="s">
        <v>569</v>
      </c>
      <c r="BY27" t="s">
        <v>570</v>
      </c>
      <c r="BZ27" t="s">
        <v>571</v>
      </c>
      <c r="CF27">
        <v>98</v>
      </c>
      <c r="CG27">
        <v>32728004</v>
      </c>
      <c r="CH27" s="38" t="b">
        <f t="shared" si="13"/>
        <v>1</v>
      </c>
      <c r="CI27" s="38" t="str">
        <f t="shared" si="10"/>
        <v>3272-8004</v>
      </c>
      <c r="CJ27">
        <v>98</v>
      </c>
      <c r="CK27">
        <v>32728003</v>
      </c>
      <c r="CM27" s="38" t="str">
        <f t="shared" si="11"/>
        <v>3272-8003</v>
      </c>
      <c r="CP27" s="38">
        <f t="shared" si="12"/>
        <v>8</v>
      </c>
    </row>
    <row r="28" spans="1:94" ht="43.5" thickBot="1">
      <c r="A28" s="41" t="s">
        <v>572</v>
      </c>
      <c r="B28" s="41" t="s">
        <v>573</v>
      </c>
      <c r="C28" s="41" t="s">
        <v>574</v>
      </c>
      <c r="D28" s="41" t="s">
        <v>344</v>
      </c>
      <c r="E28" s="54" t="s">
        <v>345</v>
      </c>
      <c r="F28" s="55" t="s">
        <v>343</v>
      </c>
      <c r="G28" s="56"/>
      <c r="H28" s="56"/>
      <c r="I28" s="41" t="s">
        <v>2563</v>
      </c>
      <c r="J28" s="41" t="s">
        <v>575</v>
      </c>
      <c r="K28" s="41" t="s">
        <v>576</v>
      </c>
      <c r="L28" s="41" t="s">
        <v>577</v>
      </c>
      <c r="M28" s="41" t="s">
        <v>578</v>
      </c>
      <c r="N28" s="41">
        <v>84</v>
      </c>
      <c r="O28" s="57" t="s">
        <v>579</v>
      </c>
      <c r="P28" s="57" t="s">
        <v>580</v>
      </c>
      <c r="Q28" s="42" t="s">
        <v>581</v>
      </c>
      <c r="R28" s="43" t="s">
        <v>1680</v>
      </c>
      <c r="S28" s="58" t="str">
        <f t="shared" si="0"/>
        <v>FUNDAÇÃO NORTE RIO GRANDENSE DE PESQUISA E CULTURA</v>
      </c>
      <c r="T28" s="58" t="str">
        <f t="shared" si="1"/>
        <v>FUNPEC</v>
      </c>
      <c r="U28" s="58" t="s">
        <v>582</v>
      </c>
      <c r="V28" s="58" t="s">
        <v>2540</v>
      </c>
      <c r="W28" s="59" t="s">
        <v>2540</v>
      </c>
      <c r="X28" s="44" t="str">
        <f t="shared" si="2"/>
        <v xml:space="preserve"> AVENIDA SALGADO FILHO, CAMPUS UNIVERSITÁRIO S/N -  NATAL,  RN</v>
      </c>
      <c r="Y28" s="44" t="str">
        <f t="shared" si="3"/>
        <v xml:space="preserve"> 59078-900 </v>
      </c>
      <c r="Z28" s="44"/>
      <c r="AA28" s="44"/>
      <c r="AB28" s="44">
        <f t="shared" si="4"/>
        <v>84</v>
      </c>
      <c r="AC28" s="44" t="str">
        <f t="shared" si="5"/>
        <v>3092-9225</v>
      </c>
      <c r="AD28" s="44" t="str">
        <f t="shared" si="6"/>
        <v xml:space="preserve">maitelli@funpec.br;
</v>
      </c>
      <c r="AF28" s="44" t="s">
        <v>583</v>
      </c>
      <c r="AG28" s="44" t="s">
        <v>584</v>
      </c>
      <c r="AH28" s="46"/>
      <c r="AJ28" s="74"/>
      <c r="AK28" s="74"/>
      <c r="AL28" s="74"/>
      <c r="AM28" s="74"/>
      <c r="AN28" s="74"/>
      <c r="AO28" s="74"/>
      <c r="AP28" s="74"/>
      <c r="AQ28" s="74"/>
      <c r="AR28" s="46"/>
      <c r="BK28" t="s">
        <v>585</v>
      </c>
      <c r="BL28" t="s">
        <v>586</v>
      </c>
      <c r="BM28" t="s">
        <v>587</v>
      </c>
      <c r="BN28" t="s">
        <v>588</v>
      </c>
      <c r="BO28" t="s">
        <v>589</v>
      </c>
      <c r="BP28" t="s">
        <v>590</v>
      </c>
      <c r="BQ28" t="s">
        <v>591</v>
      </c>
      <c r="BR28" t="s">
        <v>350</v>
      </c>
      <c r="BS28" t="s">
        <v>592</v>
      </c>
      <c r="BT28">
        <v>137</v>
      </c>
      <c r="BU28" t="s">
        <v>593</v>
      </c>
      <c r="BV28" s="38">
        <f t="shared" si="7"/>
        <v>84</v>
      </c>
      <c r="BW28" s="38" t="str">
        <f t="shared" si="8"/>
        <v>3317-8226 3317-8224</v>
      </c>
      <c r="BX28" t="s">
        <v>594</v>
      </c>
      <c r="BY28" t="s">
        <v>595</v>
      </c>
      <c r="BZ28" t="s">
        <v>596</v>
      </c>
      <c r="CF28">
        <v>84</v>
      </c>
      <c r="CG28">
        <v>33178226</v>
      </c>
      <c r="CH28" s="38" t="b">
        <f t="shared" si="13"/>
        <v>1</v>
      </c>
      <c r="CI28" s="38" t="str">
        <f t="shared" si="10"/>
        <v>3317-8226</v>
      </c>
      <c r="CJ28">
        <v>84</v>
      </c>
      <c r="CK28">
        <v>33178224</v>
      </c>
      <c r="CM28" s="38" t="str">
        <f t="shared" si="11"/>
        <v>3317-8224</v>
      </c>
      <c r="CP28" s="38">
        <f t="shared" si="12"/>
        <v>8</v>
      </c>
    </row>
    <row r="29" spans="1:94" ht="100.5" thickBot="1">
      <c r="A29" s="41" t="s">
        <v>597</v>
      </c>
      <c r="B29" s="41" t="s">
        <v>598</v>
      </c>
      <c r="C29" s="41" t="s">
        <v>599</v>
      </c>
      <c r="D29" s="41" t="s">
        <v>600</v>
      </c>
      <c r="E29" s="54" t="s">
        <v>601</v>
      </c>
      <c r="F29" s="55" t="s">
        <v>358</v>
      </c>
      <c r="G29" s="56"/>
      <c r="H29" s="56"/>
      <c r="I29" s="41" t="s">
        <v>2541</v>
      </c>
      <c r="J29" s="41" t="s">
        <v>602</v>
      </c>
      <c r="K29" s="41" t="s">
        <v>603</v>
      </c>
      <c r="L29" s="41" t="s">
        <v>604</v>
      </c>
      <c r="M29" s="41" t="s">
        <v>605</v>
      </c>
      <c r="N29" s="41">
        <v>71</v>
      </c>
      <c r="O29" s="57">
        <v>33431351</v>
      </c>
      <c r="P29" s="57" t="s">
        <v>606</v>
      </c>
      <c r="Q29" s="42" t="s">
        <v>607</v>
      </c>
      <c r="R29" s="78" t="s">
        <v>1706</v>
      </c>
      <c r="S29" s="58" t="str">
        <f t="shared" si="0"/>
        <v>SERVIÇO NACIONAL DE APRENDIZAGEM INDUSTRIAL, CENTRO INTEGRADO DE MANUFATURA E
TECNOLOGIA - CIMATEC</v>
      </c>
      <c r="T29" s="58" t="str">
        <f t="shared" si="1"/>
        <v>SENAI-BA</v>
      </c>
      <c r="U29" s="79" t="s">
        <v>358</v>
      </c>
      <c r="V29" s="58" t="s">
        <v>2541</v>
      </c>
      <c r="W29" s="80" t="s">
        <v>2542</v>
      </c>
      <c r="X29" s="44" t="str">
        <f t="shared" si="2"/>
        <v>Av. Orlando Gomes, 1845, Piatã - Salvador, BA</v>
      </c>
      <c r="Y29" s="44" t="str">
        <f t="shared" si="3"/>
        <v>41650-110</v>
      </c>
      <c r="Z29" s="41"/>
      <c r="AA29" s="41"/>
      <c r="AB29" s="44">
        <f t="shared" si="4"/>
        <v>71</v>
      </c>
      <c r="AC29" s="44">
        <f t="shared" si="5"/>
        <v>33431351</v>
      </c>
      <c r="AD29" s="44" t="str">
        <f t="shared" si="6"/>
        <v>rodrigo.a@fieb.org.br</v>
      </c>
      <c r="AF29" s="44" t="s">
        <v>608</v>
      </c>
      <c r="AG29" s="44" t="s">
        <v>609</v>
      </c>
      <c r="AH29" s="46"/>
      <c r="AJ29" s="74"/>
      <c r="AK29" s="74"/>
      <c r="AL29" s="74"/>
      <c r="AM29" s="74"/>
      <c r="AN29" s="74"/>
      <c r="AO29" s="74"/>
      <c r="AP29" s="74"/>
      <c r="AQ29" s="74"/>
      <c r="AR29" s="46"/>
      <c r="BK29" t="s">
        <v>72</v>
      </c>
      <c r="BL29" t="s">
        <v>610</v>
      </c>
      <c r="BM29" t="s">
        <v>611</v>
      </c>
      <c r="BN29" t="s">
        <v>612</v>
      </c>
      <c r="BO29" t="s">
        <v>613</v>
      </c>
      <c r="BP29" t="s">
        <v>614</v>
      </c>
      <c r="BQ29" t="s">
        <v>615</v>
      </c>
      <c r="BR29" t="s">
        <v>452</v>
      </c>
      <c r="BS29" t="s">
        <v>616</v>
      </c>
      <c r="BT29">
        <v>856</v>
      </c>
      <c r="BU29" t="s">
        <v>617</v>
      </c>
      <c r="BV29" s="38">
        <f t="shared" si="7"/>
        <v>31</v>
      </c>
      <c r="BW29" s="38" t="str">
        <f t="shared" si="8"/>
        <v>3409-4234 3409-4257</v>
      </c>
      <c r="BX29" t="s">
        <v>618</v>
      </c>
      <c r="BY29" t="s">
        <v>619</v>
      </c>
      <c r="BZ29" t="s">
        <v>620</v>
      </c>
      <c r="CF29">
        <v>31</v>
      </c>
      <c r="CG29">
        <v>34094234</v>
      </c>
      <c r="CH29" s="38" t="b">
        <f t="shared" si="13"/>
        <v>1</v>
      </c>
      <c r="CI29" s="38" t="str">
        <f t="shared" si="10"/>
        <v>3409-4234</v>
      </c>
      <c r="CJ29">
        <v>31</v>
      </c>
      <c r="CK29">
        <v>34094257</v>
      </c>
      <c r="CM29" s="38" t="str">
        <f t="shared" si="11"/>
        <v>3409-4257</v>
      </c>
      <c r="CP29" s="38">
        <f t="shared" si="12"/>
        <v>8</v>
      </c>
    </row>
    <row r="30" spans="1:94" ht="86.25" thickBot="1">
      <c r="A30" s="41" t="s">
        <v>621</v>
      </c>
      <c r="B30" s="41" t="s">
        <v>622</v>
      </c>
      <c r="C30" s="41" t="s">
        <v>623</v>
      </c>
      <c r="D30" s="41" t="s">
        <v>295</v>
      </c>
      <c r="E30" s="54" t="s">
        <v>296</v>
      </c>
      <c r="F30" s="55" t="s">
        <v>294</v>
      </c>
      <c r="G30" s="56"/>
      <c r="H30" s="56"/>
      <c r="I30" s="41" t="s">
        <v>2561</v>
      </c>
      <c r="J30" s="41" t="s">
        <v>526</v>
      </c>
      <c r="K30" s="41" t="s">
        <v>527</v>
      </c>
      <c r="L30" s="41" t="s">
        <v>128</v>
      </c>
      <c r="M30" s="41" t="s">
        <v>129</v>
      </c>
      <c r="N30" s="41">
        <v>21</v>
      </c>
      <c r="O30" s="57" t="s">
        <v>528</v>
      </c>
      <c r="P30" s="57" t="s">
        <v>529</v>
      </c>
      <c r="Q30" s="42" t="s">
        <v>530</v>
      </c>
      <c r="R30" s="78" t="s">
        <v>1728</v>
      </c>
      <c r="S30" s="58" t="str">
        <f t="shared" si="0"/>
        <v>ASSOCIAÇÃO CULTURAL E DE PESQUISA NOEL ROSA</v>
      </c>
      <c r="T30" s="58" t="str">
        <f t="shared" si="1"/>
        <v>ACPNR</v>
      </c>
      <c r="U30" s="79" t="s">
        <v>531</v>
      </c>
      <c r="V30" s="58" t="s">
        <v>2538</v>
      </c>
      <c r="W30" s="80" t="s">
        <v>2586</v>
      </c>
      <c r="X30" s="44" t="str">
        <f t="shared" si="2"/>
        <v xml:space="preserve"> Rua São Francisco Xavier, 524 - 2º Andar, Bloco F, Sala 2142B -  RIO DE JANEIRO,  RJ</v>
      </c>
      <c r="Y30" s="44" t="str">
        <f t="shared" si="3"/>
        <v xml:space="preserve"> 20550-013 </v>
      </c>
      <c r="Z30" s="41"/>
      <c r="AA30" s="41"/>
      <c r="AB30" s="44">
        <f t="shared" si="4"/>
        <v>21</v>
      </c>
      <c r="AC30" s="44" t="str">
        <f t="shared" si="5"/>
        <v>2622-8149</v>
      </c>
      <c r="AD30" s="44" t="str">
        <f t="shared" si="6"/>
        <v xml:space="preserve">acpnr@yahoo.com.br;
</v>
      </c>
      <c r="AF30" s="41" t="s">
        <v>532</v>
      </c>
      <c r="AG30" s="41" t="s">
        <v>533</v>
      </c>
      <c r="AH30" s="46"/>
      <c r="AJ30" s="74"/>
      <c r="AK30" s="74"/>
      <c r="AL30" s="74"/>
      <c r="AM30" s="74"/>
      <c r="AN30" s="74"/>
      <c r="AO30" s="74"/>
      <c r="AP30" s="74"/>
      <c r="AQ30" s="74"/>
      <c r="AR30" s="46"/>
      <c r="BK30" t="s">
        <v>103</v>
      </c>
      <c r="BL30" t="s">
        <v>624</v>
      </c>
      <c r="BM30" t="s">
        <v>625</v>
      </c>
      <c r="BN30" t="s">
        <v>626</v>
      </c>
      <c r="BO30" t="s">
        <v>627</v>
      </c>
      <c r="BP30" t="s">
        <v>112</v>
      </c>
      <c r="BQ30" t="s">
        <v>113</v>
      </c>
      <c r="BR30" t="s">
        <v>114</v>
      </c>
      <c r="BS30" t="s">
        <v>628</v>
      </c>
      <c r="BT30">
        <v>5040</v>
      </c>
      <c r="BU30" t="s">
        <v>629</v>
      </c>
      <c r="BV30" s="38">
        <f t="shared" si="7"/>
        <v>48</v>
      </c>
      <c r="BW30" s="38" t="str">
        <f t="shared" si="8"/>
        <v>3231-4405 3231-4400</v>
      </c>
      <c r="BX30" t="s">
        <v>630</v>
      </c>
      <c r="BY30" t="s">
        <v>631</v>
      </c>
      <c r="BZ30" t="s">
        <v>632</v>
      </c>
      <c r="CF30">
        <v>48</v>
      </c>
      <c r="CG30">
        <v>32314405</v>
      </c>
      <c r="CH30" s="38" t="b">
        <f t="shared" si="13"/>
        <v>1</v>
      </c>
      <c r="CI30" s="38" t="str">
        <f t="shared" si="10"/>
        <v>3231-4405</v>
      </c>
      <c r="CJ30">
        <v>48</v>
      </c>
      <c r="CK30">
        <v>32314400</v>
      </c>
      <c r="CM30" s="38" t="str">
        <f t="shared" si="11"/>
        <v>3231-4400</v>
      </c>
      <c r="CP30" s="38">
        <f t="shared" si="12"/>
        <v>8</v>
      </c>
    </row>
    <row r="31" spans="1:94" ht="200.25" thickBot="1">
      <c r="A31" s="41" t="s">
        <v>633</v>
      </c>
      <c r="B31" s="41" t="s">
        <v>634</v>
      </c>
      <c r="C31" s="41" t="s">
        <v>635</v>
      </c>
      <c r="D31" s="41" t="s">
        <v>155</v>
      </c>
      <c r="E31" s="54" t="s">
        <v>156</v>
      </c>
      <c r="F31" s="55" t="s">
        <v>154</v>
      </c>
      <c r="G31" s="56"/>
      <c r="H31" s="56"/>
      <c r="I31" s="66" t="s">
        <v>2556</v>
      </c>
      <c r="J31" s="41" t="s">
        <v>170</v>
      </c>
      <c r="K31" s="41" t="s">
        <v>171</v>
      </c>
      <c r="L31" s="41" t="s">
        <v>172</v>
      </c>
      <c r="M31" s="41" t="s">
        <v>173</v>
      </c>
      <c r="N31" s="41">
        <v>19</v>
      </c>
      <c r="O31" s="57" t="s">
        <v>174</v>
      </c>
      <c r="P31" s="57" t="s">
        <v>175</v>
      </c>
      <c r="Q31" s="42" t="s">
        <v>176</v>
      </c>
      <c r="R31" s="78" t="s">
        <v>1744</v>
      </c>
      <c r="S31" s="58" t="str">
        <f t="shared" si="0"/>
        <v>FUNDAÇÃO DE DESENVOLVIMENTO DA UNICAMP</v>
      </c>
      <c r="T31" s="58" t="str">
        <f t="shared" si="1"/>
        <v>FUNCAMP</v>
      </c>
      <c r="U31" s="79" t="s">
        <v>177</v>
      </c>
      <c r="V31" s="58" t="s">
        <v>2530</v>
      </c>
      <c r="W31" s="80" t="s">
        <v>2588</v>
      </c>
      <c r="X31" s="44" t="str">
        <f t="shared" si="2"/>
        <v xml:space="preserve"> AVENIDA ÉRICO VERÍSSIMO N.1251 CAMPUS UNICAMP/DISTRITO BARÃO GERALDO -  CAMPINAS,  SP</v>
      </c>
      <c r="Y31" s="44" t="str">
        <f t="shared" si="3"/>
        <v xml:space="preserve"> 13083-851 </v>
      </c>
      <c r="Z31" s="41"/>
      <c r="AA31" s="41"/>
      <c r="AB31" s="44">
        <f t="shared" si="4"/>
        <v>19</v>
      </c>
      <c r="AC31" s="44" t="str">
        <f t="shared" si="5"/>
        <v>3521-2700 3521-2871</v>
      </c>
      <c r="AD31" s="44" t="str">
        <f t="shared" si="6"/>
        <v>giovana@funcamp.unicamp.br;
fernanda.felicio@funcamp.unicamp.br; prestacaodecontas@funcamp.unicamp.br</v>
      </c>
      <c r="AF31" s="41" t="s">
        <v>178</v>
      </c>
      <c r="AG31" s="41" t="s">
        <v>179</v>
      </c>
      <c r="AH31" s="46"/>
      <c r="AJ31" s="74"/>
      <c r="AK31" s="74"/>
      <c r="AL31" s="74"/>
      <c r="AM31" s="74"/>
      <c r="AN31" s="74"/>
      <c r="AO31" s="74"/>
      <c r="AP31" s="74"/>
      <c r="AQ31" s="74"/>
      <c r="AR31" s="46"/>
      <c r="BK31" t="s">
        <v>133</v>
      </c>
      <c r="BL31" t="s">
        <v>636</v>
      </c>
      <c r="BM31" t="s">
        <v>637</v>
      </c>
      <c r="BN31" t="s">
        <v>134</v>
      </c>
      <c r="BO31" t="s">
        <v>638</v>
      </c>
      <c r="BP31" t="s">
        <v>639</v>
      </c>
      <c r="BQ31" t="s">
        <v>143</v>
      </c>
      <c r="BR31" t="s">
        <v>144</v>
      </c>
      <c r="BS31" t="s">
        <v>640</v>
      </c>
      <c r="BU31" t="s">
        <v>641</v>
      </c>
      <c r="BV31" s="38">
        <f t="shared" si="7"/>
        <v>21</v>
      </c>
      <c r="BW31" s="38" t="str">
        <f t="shared" si="8"/>
        <v>3622-3464 3622-3400</v>
      </c>
      <c r="BX31" t="s">
        <v>642</v>
      </c>
      <c r="BY31" t="s">
        <v>643</v>
      </c>
      <c r="BZ31" t="s">
        <v>644</v>
      </c>
      <c r="CF31">
        <v>21</v>
      </c>
      <c r="CG31">
        <v>36223464</v>
      </c>
      <c r="CH31" s="38" t="b">
        <f t="shared" si="13"/>
        <v>1</v>
      </c>
      <c r="CI31" s="38" t="str">
        <f t="shared" si="10"/>
        <v>3622-3464</v>
      </c>
      <c r="CJ31">
        <v>21</v>
      </c>
      <c r="CK31">
        <v>36223400</v>
      </c>
      <c r="CM31" s="38" t="str">
        <f t="shared" si="11"/>
        <v>3622-3400</v>
      </c>
      <c r="CP31" s="38">
        <f t="shared" si="12"/>
        <v>8</v>
      </c>
    </row>
    <row r="32" spans="1:94" ht="100.5" thickBot="1">
      <c r="A32" s="41" t="s">
        <v>645</v>
      </c>
      <c r="B32" s="41" t="s">
        <v>646</v>
      </c>
      <c r="C32" s="41" t="s">
        <v>647</v>
      </c>
      <c r="D32" s="41" t="s">
        <v>373</v>
      </c>
      <c r="E32" s="54" t="s">
        <v>374</v>
      </c>
      <c r="F32" s="55" t="s">
        <v>372</v>
      </c>
      <c r="G32" s="56"/>
      <c r="H32" s="56"/>
      <c r="I32" s="41" t="s">
        <v>2564</v>
      </c>
      <c r="J32" s="41" t="s">
        <v>648</v>
      </c>
      <c r="K32" s="41" t="s">
        <v>649</v>
      </c>
      <c r="L32" s="41" t="s">
        <v>650</v>
      </c>
      <c r="M32" s="41" t="s">
        <v>651</v>
      </c>
      <c r="N32" s="41">
        <v>81</v>
      </c>
      <c r="O32" s="57" t="s">
        <v>652</v>
      </c>
      <c r="P32" s="57" t="s">
        <v>653</v>
      </c>
      <c r="Q32" s="42" t="s">
        <v>654</v>
      </c>
      <c r="R32" s="78" t="s">
        <v>1771</v>
      </c>
      <c r="S32" s="58" t="str">
        <f t="shared" si="0"/>
        <v>FUNDAÇÃO DE APOIO AO DESENVOLVIMENTO DA UNIVERSIDADE FEDERAL DE PERNAMBUCO</v>
      </c>
      <c r="T32" s="58" t="str">
        <f t="shared" si="1"/>
        <v>FADE-UFPE</v>
      </c>
      <c r="U32" s="79" t="s">
        <v>655</v>
      </c>
      <c r="V32" s="58" t="s">
        <v>2543</v>
      </c>
      <c r="W32" s="80" t="s">
        <v>2589</v>
      </c>
      <c r="X32" s="44" t="str">
        <f t="shared" si="2"/>
        <v xml:space="preserve"> RUA ACADÊMICO HELIO RAMOS, N º 336 -  RECIFE,  PE</v>
      </c>
      <c r="Y32" s="44" t="str">
        <f t="shared" si="3"/>
        <v xml:space="preserve"> 50740-533 </v>
      </c>
      <c r="Z32" s="41"/>
      <c r="AA32" s="41"/>
      <c r="AB32" s="44">
        <f t="shared" si="4"/>
        <v>81</v>
      </c>
      <c r="AC32" s="44" t="str">
        <f t="shared" si="5"/>
        <v>2126-4600 2126-4602</v>
      </c>
      <c r="AD32" s="44" t="str">
        <f t="shared" si="6"/>
        <v xml:space="preserve">fade@fade.org.br;
</v>
      </c>
      <c r="AF32" s="41" t="s">
        <v>656</v>
      </c>
      <c r="AG32" s="41" t="s">
        <v>657</v>
      </c>
      <c r="AH32" s="46"/>
      <c r="AJ32" s="74"/>
      <c r="AK32" s="74"/>
      <c r="AL32" s="74"/>
      <c r="AM32" s="74"/>
      <c r="AN32" s="74"/>
      <c r="AO32" s="74"/>
      <c r="AP32" s="74"/>
      <c r="AQ32" s="74"/>
      <c r="AR32" s="46"/>
      <c r="BK32" t="s">
        <v>177</v>
      </c>
      <c r="BL32" t="s">
        <v>658</v>
      </c>
      <c r="BM32" t="s">
        <v>659</v>
      </c>
      <c r="BN32" t="s">
        <v>660</v>
      </c>
      <c r="BO32" t="s">
        <v>661</v>
      </c>
      <c r="BP32" t="s">
        <v>159</v>
      </c>
      <c r="BQ32" t="s">
        <v>160</v>
      </c>
      <c r="BR32" t="s">
        <v>161</v>
      </c>
      <c r="BS32" t="s">
        <v>662</v>
      </c>
      <c r="BT32">
        <v>6078</v>
      </c>
      <c r="BU32" t="s">
        <v>663</v>
      </c>
      <c r="BV32" s="38">
        <f t="shared" si="7"/>
        <v>19</v>
      </c>
      <c r="BW32" s="38" t="str">
        <f t="shared" si="8"/>
        <v>3521-2700 3521-2871</v>
      </c>
      <c r="BX32" t="s">
        <v>664</v>
      </c>
      <c r="BY32" t="s">
        <v>665</v>
      </c>
      <c r="BZ32" t="s">
        <v>666</v>
      </c>
      <c r="CF32">
        <v>19</v>
      </c>
      <c r="CG32">
        <v>35212700</v>
      </c>
      <c r="CH32" s="38" t="b">
        <f t="shared" si="13"/>
        <v>1</v>
      </c>
      <c r="CI32" s="38" t="str">
        <f t="shared" si="10"/>
        <v>3521-2700</v>
      </c>
      <c r="CJ32">
        <v>19</v>
      </c>
      <c r="CK32">
        <v>35212871</v>
      </c>
      <c r="CM32" s="38" t="str">
        <f t="shared" si="11"/>
        <v>3521-2871</v>
      </c>
      <c r="CP32" s="38">
        <f t="shared" si="12"/>
        <v>8</v>
      </c>
    </row>
    <row r="33" spans="1:94" ht="43.5" thickBot="1">
      <c r="A33" s="41" t="s">
        <v>667</v>
      </c>
      <c r="B33" s="41" t="s">
        <v>668</v>
      </c>
      <c r="C33" s="41" t="s">
        <v>669</v>
      </c>
      <c r="D33" s="41" t="s">
        <v>388</v>
      </c>
      <c r="E33" s="54" t="s">
        <v>389</v>
      </c>
      <c r="F33" s="55" t="s">
        <v>387</v>
      </c>
      <c r="G33" s="56"/>
      <c r="H33" s="81" t="s">
        <v>670</v>
      </c>
      <c r="I33" s="41" t="s">
        <v>2565</v>
      </c>
      <c r="J33" s="41" t="s">
        <v>671</v>
      </c>
      <c r="K33" s="41" t="s">
        <v>672</v>
      </c>
      <c r="L33" s="41" t="s">
        <v>673</v>
      </c>
      <c r="M33" s="41" t="s">
        <v>674</v>
      </c>
      <c r="N33" s="41">
        <v>85</v>
      </c>
      <c r="O33" s="57" t="s">
        <v>675</v>
      </c>
      <c r="P33" s="57" t="s">
        <v>676</v>
      </c>
      <c r="Q33" s="42" t="s">
        <v>677</v>
      </c>
      <c r="R33" s="78" t="s">
        <v>2475</v>
      </c>
      <c r="S33" s="58" t="str">
        <f t="shared" si="0"/>
        <v>FUNDAÇÃO DE APOIO A SERVIÇOS TÉCNICOS, ENSINO E FOMENTO A PESQUISAS</v>
      </c>
      <c r="T33" s="58" t="str">
        <f t="shared" si="1"/>
        <v>FUNDAÇÃO ASTEF</v>
      </c>
      <c r="U33" s="79" t="s">
        <v>678</v>
      </c>
      <c r="V33" s="58" t="s">
        <v>2544</v>
      </c>
      <c r="W33" s="80" t="s">
        <v>2590</v>
      </c>
      <c r="X33" s="44" t="str">
        <f t="shared" si="2"/>
        <v xml:space="preserve"> CAMPUS UNIVERSITÁRIO DO PICI, BLOCO 710 SALA B -  FORTALEZA,  CE</v>
      </c>
      <c r="Y33" s="44" t="str">
        <f t="shared" si="3"/>
        <v xml:space="preserve"> 60455-900 </v>
      </c>
      <c r="Z33" s="41"/>
      <c r="AA33" s="41"/>
      <c r="AB33" s="44">
        <f t="shared" si="4"/>
        <v>85</v>
      </c>
      <c r="AC33" s="44" t="str">
        <f t="shared" si="5"/>
        <v>3217-1172 3217-1282</v>
      </c>
      <c r="AD33" s="44" t="str">
        <f t="shared" si="6"/>
        <v xml:space="preserve">wsa@ufc.br;
</v>
      </c>
      <c r="AF33" s="41" t="s">
        <v>679</v>
      </c>
      <c r="AG33" s="41" t="s">
        <v>680</v>
      </c>
      <c r="AH33" s="46"/>
      <c r="AJ33" s="74"/>
      <c r="AK33" s="74"/>
      <c r="AL33" s="74"/>
      <c r="AM33" s="74"/>
      <c r="AN33" s="74"/>
      <c r="AO33" s="74"/>
      <c r="AP33" s="74"/>
      <c r="AQ33" s="74"/>
      <c r="AR33" s="46"/>
      <c r="BK33" t="s">
        <v>202</v>
      </c>
      <c r="BL33" t="s">
        <v>681</v>
      </c>
      <c r="BM33" t="s">
        <v>682</v>
      </c>
      <c r="BN33" t="s">
        <v>683</v>
      </c>
      <c r="BO33" t="s">
        <v>684</v>
      </c>
      <c r="BP33" t="s">
        <v>187</v>
      </c>
      <c r="BQ33" t="s">
        <v>188</v>
      </c>
      <c r="BR33" t="s">
        <v>161</v>
      </c>
      <c r="BS33" t="s">
        <v>189</v>
      </c>
      <c r="BU33" t="s">
        <v>685</v>
      </c>
      <c r="BV33" s="38">
        <f t="shared" si="7"/>
        <v>11</v>
      </c>
      <c r="BW33" s="38" t="str">
        <f t="shared" si="8"/>
        <v>3035-0585 3035-0550</v>
      </c>
      <c r="BX33" t="s">
        <v>686</v>
      </c>
      <c r="BY33" t="s">
        <v>687</v>
      </c>
      <c r="BZ33" t="s">
        <v>688</v>
      </c>
      <c r="CF33">
        <v>11</v>
      </c>
      <c r="CG33">
        <v>30350585</v>
      </c>
      <c r="CH33" s="38" t="b">
        <f t="shared" si="13"/>
        <v>1</v>
      </c>
      <c r="CI33" s="38" t="str">
        <f t="shared" si="10"/>
        <v>3035-0585</v>
      </c>
      <c r="CJ33">
        <v>11</v>
      </c>
      <c r="CK33">
        <v>30350550</v>
      </c>
      <c r="CM33" s="38" t="str">
        <f t="shared" si="11"/>
        <v>3035-0550</v>
      </c>
      <c r="CP33" s="38">
        <f t="shared" si="12"/>
        <v>8</v>
      </c>
    </row>
    <row r="34" spans="1:94" ht="57.75" thickBot="1">
      <c r="A34" s="41" t="s">
        <v>689</v>
      </c>
      <c r="B34" s="41" t="s">
        <v>690</v>
      </c>
      <c r="C34" s="41" t="s">
        <v>691</v>
      </c>
      <c r="D34" s="41" t="s">
        <v>344</v>
      </c>
      <c r="E34" s="54" t="s">
        <v>345</v>
      </c>
      <c r="F34" s="55" t="s">
        <v>343</v>
      </c>
      <c r="G34" s="77"/>
      <c r="H34" s="77"/>
      <c r="I34" s="41" t="s">
        <v>2563</v>
      </c>
      <c r="J34" s="41" t="s">
        <v>575</v>
      </c>
      <c r="K34" s="41" t="s">
        <v>576</v>
      </c>
      <c r="L34" s="41" t="s">
        <v>577</v>
      </c>
      <c r="M34" s="41" t="s">
        <v>578</v>
      </c>
      <c r="N34" s="41">
        <v>84</v>
      </c>
      <c r="O34" s="57" t="s">
        <v>579</v>
      </c>
      <c r="P34" s="57" t="s">
        <v>580</v>
      </c>
      <c r="Q34" s="42" t="s">
        <v>581</v>
      </c>
      <c r="R34" s="69" t="s">
        <v>1818</v>
      </c>
      <c r="S34" s="58" t="str">
        <f t="shared" si="0"/>
        <v>FUNDAÇÃO NORTE RIO GRANDENSE DE PESQUISA E CULTURA</v>
      </c>
      <c r="T34" s="58" t="str">
        <f t="shared" si="1"/>
        <v>FUNPEC</v>
      </c>
      <c r="U34" s="70" t="s">
        <v>582</v>
      </c>
      <c r="V34" s="58" t="s">
        <v>2540</v>
      </c>
      <c r="W34" s="59" t="s">
        <v>2540</v>
      </c>
      <c r="X34" s="44" t="str">
        <f t="shared" si="2"/>
        <v xml:space="preserve"> AVENIDA SALGADO FILHO, CAMPUS UNIVERSITÁRIO S/N -  NATAL,  RN</v>
      </c>
      <c r="Y34" s="44" t="str">
        <f t="shared" si="3"/>
        <v xml:space="preserve"> 59078-900 </v>
      </c>
      <c r="Z34" s="71"/>
      <c r="AA34" s="71"/>
      <c r="AB34" s="44">
        <f t="shared" si="4"/>
        <v>84</v>
      </c>
      <c r="AC34" s="44" t="str">
        <f t="shared" si="5"/>
        <v>3092-9225</v>
      </c>
      <c r="AD34" s="44" t="str">
        <f t="shared" si="6"/>
        <v xml:space="preserve">maitelli@funpec.br;
</v>
      </c>
      <c r="AF34" s="41" t="s">
        <v>583</v>
      </c>
      <c r="AG34" s="41" t="s">
        <v>584</v>
      </c>
      <c r="AH34" s="46"/>
      <c r="AJ34" s="74"/>
      <c r="AK34" s="74"/>
      <c r="AL34" s="74"/>
      <c r="AM34" s="74"/>
      <c r="AN34" s="74"/>
      <c r="AO34" s="74"/>
      <c r="AP34" s="74"/>
      <c r="AQ34" s="74"/>
      <c r="AR34" s="46"/>
      <c r="BK34" t="s">
        <v>315</v>
      </c>
      <c r="BL34" t="s">
        <v>692</v>
      </c>
      <c r="BM34" t="s">
        <v>693</v>
      </c>
      <c r="BN34" t="s">
        <v>694</v>
      </c>
      <c r="BO34" t="s">
        <v>695</v>
      </c>
      <c r="BP34" t="s">
        <v>226</v>
      </c>
      <c r="BQ34" t="s">
        <v>227</v>
      </c>
      <c r="BR34" t="s">
        <v>228</v>
      </c>
      <c r="BS34" t="s">
        <v>696</v>
      </c>
      <c r="BU34" t="s">
        <v>697</v>
      </c>
      <c r="BV34" s="38">
        <f t="shared" si="7"/>
        <v>41</v>
      </c>
      <c r="BW34" s="38" t="str">
        <f t="shared" si="8"/>
        <v>3360-7415</v>
      </c>
      <c r="BX34" t="s">
        <v>698</v>
      </c>
      <c r="BY34" t="s">
        <v>699</v>
      </c>
      <c r="BZ34" t="s">
        <v>700</v>
      </c>
      <c r="CF34">
        <v>41</v>
      </c>
      <c r="CG34">
        <v>33607415</v>
      </c>
      <c r="CH34" s="38" t="b">
        <f t="shared" si="13"/>
        <v>0</v>
      </c>
      <c r="CI34" s="38" t="str">
        <f t="shared" si="10"/>
        <v>3360-7415</v>
      </c>
      <c r="CM34" s="38" t="str">
        <f t="shared" si="11"/>
        <v>-</v>
      </c>
      <c r="CP34" s="38">
        <f t="shared" si="12"/>
        <v>8</v>
      </c>
    </row>
    <row r="35" spans="1:94" ht="72" thickBot="1">
      <c r="A35" s="41" t="s">
        <v>701</v>
      </c>
      <c r="B35" s="41" t="s">
        <v>702</v>
      </c>
      <c r="C35" s="41" t="s">
        <v>703</v>
      </c>
      <c r="D35" s="41" t="s">
        <v>183</v>
      </c>
      <c r="E35" s="54" t="s">
        <v>184</v>
      </c>
      <c r="F35" s="55" t="s">
        <v>182</v>
      </c>
      <c r="G35" s="56"/>
      <c r="H35" s="56"/>
      <c r="I35" s="41" t="s">
        <v>2557</v>
      </c>
      <c r="J35" s="41" t="s">
        <v>196</v>
      </c>
      <c r="K35" s="41" t="s">
        <v>197</v>
      </c>
      <c r="L35" s="41" t="s">
        <v>198</v>
      </c>
      <c r="M35" s="41" t="s">
        <v>173</v>
      </c>
      <c r="N35" s="41">
        <v>11</v>
      </c>
      <c r="O35" s="57" t="s">
        <v>199</v>
      </c>
      <c r="P35" s="57" t="s">
        <v>200</v>
      </c>
      <c r="Q35" s="42" t="s">
        <v>201</v>
      </c>
      <c r="R35" s="78" t="s">
        <v>1841</v>
      </c>
      <c r="S35" s="58" t="str">
        <f t="shared" ref="S35:S57" si="14">IF($U35=$F35,D35,VLOOKUP($U35,$BK:$BZ,2,FALSE))</f>
        <v>FUNDAÇÃO DE APOIO À UNIVERSIDADE DE SÃO PAULO</v>
      </c>
      <c r="T35" s="58" t="str">
        <f t="shared" ref="T35:T57" si="15">IF($U35=$F35,E35,VLOOKUP($U35,$BK:$BZ,3,FALSE))</f>
        <v>FUSP</v>
      </c>
      <c r="U35" s="79" t="s">
        <v>202</v>
      </c>
      <c r="V35" s="58" t="s">
        <v>2531</v>
      </c>
      <c r="W35" s="80" t="s">
        <v>2577</v>
      </c>
      <c r="X35" s="44" t="str">
        <f t="shared" ref="X35:X57" si="16">IF($U35=$F35,J35,CONCATENATE(VLOOKUP($U35,$BK:$BZ,5,FALSE)," - ",VLOOKUP($U35,$BK:$BZ,7,FALSE),", ",VLOOKUP($U35,$BK:$BZ,8,FALSE)))</f>
        <v xml:space="preserve"> RUA AFRÂNIO PEIXOTO, 14 -  SÃO PAULO,  SP</v>
      </c>
      <c r="Y35" s="44" t="str">
        <f t="shared" ref="Y35:Y57" si="17">IF($U35=$F35,K35,VLOOKUP($U35,$BK:$BZ,9,FALSE))</f>
        <v xml:space="preserve"> 05508-220 </v>
      </c>
      <c r="Z35" s="41"/>
      <c r="AA35" s="41"/>
      <c r="AB35" s="44">
        <f t="shared" ref="AB35:AB57" si="18">IF($U35=$F35,N35,VLOOKUP($U35,$BK:$BZ,12,FALSE))</f>
        <v>11</v>
      </c>
      <c r="AC35" s="44" t="str">
        <f t="shared" ref="AC35:AC57" si="19">IF($U35=$F35,O35,VLOOKUP($U35,$BK:$BZ,13,FALSE))</f>
        <v>3035-0585 3035-0550</v>
      </c>
      <c r="AD35" s="44" t="str">
        <f t="shared" ref="AD35:AD57" si="20">IF($U35=$F35,P35,AG35)</f>
        <v>fusp@fusp.org.br;
gislene@fusp.org.br</v>
      </c>
      <c r="AF35" s="71" t="s">
        <v>203</v>
      </c>
      <c r="AG35" s="71" t="s">
        <v>204</v>
      </c>
      <c r="AH35" s="46"/>
      <c r="AJ35" s="74"/>
      <c r="AK35" s="74"/>
      <c r="AL35" s="74"/>
      <c r="AM35" s="74"/>
      <c r="AN35" s="74"/>
      <c r="AO35" s="74"/>
      <c r="AP35" s="74"/>
      <c r="AQ35" s="74"/>
      <c r="AR35" s="46"/>
      <c r="BK35" t="s">
        <v>340</v>
      </c>
      <c r="BL35" t="s">
        <v>704</v>
      </c>
      <c r="BM35" t="s">
        <v>705</v>
      </c>
      <c r="BN35" t="s">
        <v>706</v>
      </c>
      <c r="BO35" t="s">
        <v>707</v>
      </c>
      <c r="BP35" t="s">
        <v>708</v>
      </c>
      <c r="BQ35" t="s">
        <v>244</v>
      </c>
      <c r="BR35" t="s">
        <v>245</v>
      </c>
      <c r="BS35" t="s">
        <v>709</v>
      </c>
      <c r="BT35">
        <v>958</v>
      </c>
      <c r="BU35" t="s">
        <v>710</v>
      </c>
      <c r="BV35" s="38">
        <f t="shared" ref="BV35:BV51" si="21">CF35</f>
        <v>51</v>
      </c>
      <c r="BW35" s="38" t="str">
        <f t="shared" ref="BW35:BW51" si="22">IF(CK35&lt;&gt;"",CONCATENATE(CI35," ",CM35),CI35)</f>
        <v>3286-4343</v>
      </c>
      <c r="BX35" t="s">
        <v>164</v>
      </c>
      <c r="BY35" t="s">
        <v>711</v>
      </c>
      <c r="BZ35" t="s">
        <v>712</v>
      </c>
      <c r="CF35">
        <v>51</v>
      </c>
      <c r="CG35">
        <v>32864343</v>
      </c>
      <c r="CH35" s="38" t="b">
        <f t="shared" si="13"/>
        <v>0</v>
      </c>
      <c r="CI35" s="38" t="str">
        <f t="shared" ref="CI35:CI51" si="23">CONCATENATE(LEFT(CG35,4),"-",RIGHT(CG35,4))</f>
        <v>3286-4343</v>
      </c>
      <c r="CM35" s="38" t="str">
        <f t="shared" ref="CM35:CM51" si="24">CONCATENATE(LEFT(CK35,4),"-",RIGHT(CK35,4))</f>
        <v>-</v>
      </c>
      <c r="CP35" s="38">
        <f t="shared" ref="CP35:CP51" si="25">LEN(CG35)</f>
        <v>8</v>
      </c>
    </row>
    <row r="36" spans="1:94" ht="72" thickBot="1">
      <c r="A36" s="41" t="s">
        <v>713</v>
      </c>
      <c r="B36" s="41" t="s">
        <v>714</v>
      </c>
      <c r="C36" s="41" t="s">
        <v>715</v>
      </c>
      <c r="D36" s="41" t="s">
        <v>404</v>
      </c>
      <c r="E36" s="54" t="s">
        <v>405</v>
      </c>
      <c r="F36" s="55" t="s">
        <v>403</v>
      </c>
      <c r="G36" s="56"/>
      <c r="H36" s="81" t="s">
        <v>716</v>
      </c>
      <c r="I36" s="66" t="s">
        <v>2545</v>
      </c>
      <c r="J36" s="41" t="s">
        <v>717</v>
      </c>
      <c r="K36" s="41" t="s">
        <v>718</v>
      </c>
      <c r="L36" s="41" t="s">
        <v>198</v>
      </c>
      <c r="M36" s="41" t="s">
        <v>173</v>
      </c>
      <c r="N36" s="41">
        <v>11</v>
      </c>
      <c r="O36" s="57" t="s">
        <v>719</v>
      </c>
      <c r="P36" s="57" t="s">
        <v>720</v>
      </c>
      <c r="Q36" s="42" t="s">
        <v>721</v>
      </c>
      <c r="R36" s="78" t="s">
        <v>1865</v>
      </c>
      <c r="S36" s="58" t="str">
        <f t="shared" si="14"/>
        <v>UNIVERSIDADE ESTADUAL PAULISTA JULIO DE MESQUITA FILHO</v>
      </c>
      <c r="T36" s="58" t="str">
        <f t="shared" si="15"/>
        <v>UNESP</v>
      </c>
      <c r="U36" s="79" t="s">
        <v>403</v>
      </c>
      <c r="V36" s="58" t="s">
        <v>2545</v>
      </c>
      <c r="W36" s="80" t="s">
        <v>2591</v>
      </c>
      <c r="X36" s="44" t="str">
        <f t="shared" si="16"/>
        <v>Rua Quirino de Andrade, 215, Centro - São Paulo - SP</v>
      </c>
      <c r="Y36" s="44" t="str">
        <f t="shared" si="17"/>
        <v>01049-010</v>
      </c>
      <c r="Z36" s="41"/>
      <c r="AA36" s="41"/>
      <c r="AB36" s="44">
        <f t="shared" si="18"/>
        <v>11</v>
      </c>
      <c r="AC36" s="44" t="str">
        <f t="shared" si="19"/>
        <v xml:space="preserve"> 5627-0217</v>
      </c>
      <c r="AD36" s="44" t="str">
        <f t="shared" si="20"/>
        <v>reitor@unesp.br</v>
      </c>
      <c r="AF36" s="41" t="s">
        <v>722</v>
      </c>
      <c r="AG36" s="41" t="s">
        <v>723</v>
      </c>
      <c r="AH36" s="46"/>
      <c r="AJ36" s="74"/>
      <c r="AK36" s="74"/>
      <c r="AL36" s="74"/>
      <c r="AM36" s="74"/>
      <c r="AN36" s="74"/>
      <c r="AO36" s="74"/>
      <c r="AP36" s="74"/>
      <c r="AQ36" s="74"/>
      <c r="AR36" s="46"/>
      <c r="BK36" t="s">
        <v>467</v>
      </c>
      <c r="BL36" t="s">
        <v>724</v>
      </c>
      <c r="BM36" t="s">
        <v>725</v>
      </c>
      <c r="BN36" t="s">
        <v>726</v>
      </c>
      <c r="BO36" t="s">
        <v>259</v>
      </c>
      <c r="BP36" t="s">
        <v>260</v>
      </c>
      <c r="BQ36" t="s">
        <v>227</v>
      </c>
      <c r="BR36" t="s">
        <v>228</v>
      </c>
      <c r="BS36" t="s">
        <v>261</v>
      </c>
      <c r="BU36" t="s">
        <v>727</v>
      </c>
      <c r="BV36" s="38">
        <f t="shared" si="21"/>
        <v>41</v>
      </c>
      <c r="BW36" s="38" t="str">
        <f t="shared" si="22"/>
        <v>3310-4810</v>
      </c>
      <c r="BX36" t="s">
        <v>164</v>
      </c>
      <c r="BY36" t="s">
        <v>728</v>
      </c>
      <c r="BZ36" t="s">
        <v>729</v>
      </c>
      <c r="CF36">
        <v>41</v>
      </c>
      <c r="CG36">
        <v>33104810</v>
      </c>
      <c r="CH36" s="38" t="b">
        <f t="shared" si="13"/>
        <v>0</v>
      </c>
      <c r="CI36" s="38" t="str">
        <f t="shared" si="23"/>
        <v>3310-4810</v>
      </c>
      <c r="CM36" s="38" t="str">
        <f t="shared" si="24"/>
        <v>-</v>
      </c>
      <c r="CP36" s="38">
        <f t="shared" si="25"/>
        <v>8</v>
      </c>
    </row>
    <row r="37" spans="1:94" ht="57.75" thickBot="1">
      <c r="A37" s="41" t="s">
        <v>730</v>
      </c>
      <c r="B37" s="41" t="s">
        <v>731</v>
      </c>
      <c r="C37" s="41" t="s">
        <v>732</v>
      </c>
      <c r="D37" s="41" t="s">
        <v>417</v>
      </c>
      <c r="E37" s="54" t="s">
        <v>418</v>
      </c>
      <c r="F37" s="55" t="s">
        <v>416</v>
      </c>
      <c r="G37" s="56"/>
      <c r="H37" s="56"/>
      <c r="I37" s="41" t="s">
        <v>2566</v>
      </c>
      <c r="J37" s="41" t="s">
        <v>733</v>
      </c>
      <c r="K37" s="41" t="s">
        <v>734</v>
      </c>
      <c r="L37" s="41" t="s">
        <v>604</v>
      </c>
      <c r="M37" s="41" t="s">
        <v>605</v>
      </c>
      <c r="N37" s="41">
        <v>71</v>
      </c>
      <c r="O37" s="57" t="s">
        <v>735</v>
      </c>
      <c r="P37" s="57" t="s">
        <v>736</v>
      </c>
      <c r="Q37" s="42" t="s">
        <v>737</v>
      </c>
      <c r="R37" s="78" t="s">
        <v>2790</v>
      </c>
      <c r="S37" s="58" t="str">
        <f t="shared" si="14"/>
        <v>FUNDAÇÃO DE APOIO À PESQUISA E À EXTENSÃO FAPEX-BA</v>
      </c>
      <c r="T37" s="58" t="str">
        <f t="shared" si="15"/>
        <v>FAPEX-BA</v>
      </c>
      <c r="U37" s="79" t="s">
        <v>738</v>
      </c>
      <c r="V37" s="58" t="s">
        <v>2546</v>
      </c>
      <c r="W37" s="80" t="s">
        <v>2592</v>
      </c>
      <c r="X37" s="44" t="str">
        <f t="shared" si="16"/>
        <v xml:space="preserve"> AVENIDA MANOEL DIAS DA SILVA N.1784, EDIFÍCIO COMERCIAL PITUBA CENTER -  SALVADOR,  BA</v>
      </c>
      <c r="Y37" s="44" t="str">
        <f t="shared" si="17"/>
        <v xml:space="preserve"> 41830-001 </v>
      </c>
      <c r="Z37" s="41"/>
      <c r="AA37" s="41"/>
      <c r="AB37" s="44">
        <f t="shared" si="18"/>
        <v>71</v>
      </c>
      <c r="AC37" s="44" t="str">
        <f t="shared" si="19"/>
        <v>3183-8430 3183-8429</v>
      </c>
      <c r="AD37" s="44" t="str">
        <f t="shared" si="20"/>
        <v xml:space="preserve">roliveira@fapex.org.br;
</v>
      </c>
      <c r="AF37" s="41" t="s">
        <v>739</v>
      </c>
      <c r="AG37" s="41" t="s">
        <v>740</v>
      </c>
      <c r="BK37" t="s">
        <v>492</v>
      </c>
      <c r="BL37" t="s">
        <v>741</v>
      </c>
      <c r="BM37" t="s">
        <v>742</v>
      </c>
      <c r="BN37" t="s">
        <v>743</v>
      </c>
      <c r="BO37" t="s">
        <v>744</v>
      </c>
      <c r="BP37" t="s">
        <v>282</v>
      </c>
      <c r="BQ37" t="s">
        <v>283</v>
      </c>
      <c r="BR37" t="s">
        <v>245</v>
      </c>
      <c r="BS37" t="s">
        <v>745</v>
      </c>
      <c r="BU37" t="s">
        <v>746</v>
      </c>
      <c r="BV37" s="38">
        <f t="shared" si="21"/>
        <v>53</v>
      </c>
      <c r="BW37" s="38" t="str">
        <f t="shared" si="22"/>
        <v>3233-6836 3230-1194</v>
      </c>
      <c r="BX37" t="s">
        <v>747</v>
      </c>
      <c r="BY37" t="s">
        <v>287</v>
      </c>
      <c r="BZ37" t="s">
        <v>748</v>
      </c>
      <c r="CF37">
        <v>53</v>
      </c>
      <c r="CG37">
        <v>32336836</v>
      </c>
      <c r="CH37" s="38" t="b">
        <f t="shared" si="13"/>
        <v>1</v>
      </c>
      <c r="CI37" s="38" t="str">
        <f t="shared" si="23"/>
        <v>3233-6836</v>
      </c>
      <c r="CJ37">
        <v>53</v>
      </c>
      <c r="CK37">
        <v>32301194</v>
      </c>
      <c r="CM37" s="38" t="str">
        <f t="shared" si="24"/>
        <v>3230-1194</v>
      </c>
      <c r="CP37" s="38">
        <f t="shared" si="25"/>
        <v>8</v>
      </c>
    </row>
    <row r="38" spans="1:94" ht="72" thickBot="1">
      <c r="A38" s="41" t="s">
        <v>749</v>
      </c>
      <c r="B38" s="41" t="s">
        <v>750</v>
      </c>
      <c r="C38" s="41" t="s">
        <v>751</v>
      </c>
      <c r="D38" s="41" t="s">
        <v>417</v>
      </c>
      <c r="E38" s="54" t="s">
        <v>418</v>
      </c>
      <c r="F38" s="55" t="s">
        <v>416</v>
      </c>
      <c r="G38" s="56"/>
      <c r="H38" s="56"/>
      <c r="I38" s="41" t="s">
        <v>2566</v>
      </c>
      <c r="J38" s="41" t="s">
        <v>733</v>
      </c>
      <c r="K38" s="41" t="s">
        <v>734</v>
      </c>
      <c r="L38" s="41" t="s">
        <v>604</v>
      </c>
      <c r="M38" s="41" t="s">
        <v>605</v>
      </c>
      <c r="N38" s="41">
        <v>71</v>
      </c>
      <c r="O38" s="57" t="s">
        <v>735</v>
      </c>
      <c r="P38" s="57" t="s">
        <v>736</v>
      </c>
      <c r="Q38" s="42" t="s">
        <v>737</v>
      </c>
      <c r="R38" s="78" t="s">
        <v>1900</v>
      </c>
      <c r="S38" s="58" t="str">
        <f t="shared" si="14"/>
        <v>FUNDAÇÃO DE APOIO À PESQUISA E À EXTENSÃO FAPEX-BA</v>
      </c>
      <c r="T38" s="58" t="str">
        <f t="shared" si="15"/>
        <v>FAPEX-BA</v>
      </c>
      <c r="U38" s="79" t="s">
        <v>738</v>
      </c>
      <c r="V38" s="58" t="s">
        <v>2546</v>
      </c>
      <c r="W38" s="80" t="s">
        <v>2592</v>
      </c>
      <c r="X38" s="44" t="str">
        <f t="shared" si="16"/>
        <v xml:space="preserve"> AVENIDA MANOEL DIAS DA SILVA N.1784, EDIFÍCIO COMERCIAL PITUBA CENTER -  SALVADOR,  BA</v>
      </c>
      <c r="Y38" s="44" t="str">
        <f t="shared" si="17"/>
        <v xml:space="preserve"> 41830-001 </v>
      </c>
      <c r="Z38" s="41"/>
      <c r="AA38" s="41"/>
      <c r="AB38" s="44">
        <f t="shared" si="18"/>
        <v>71</v>
      </c>
      <c r="AC38" s="44" t="str">
        <f t="shared" si="19"/>
        <v>3183-8430 3183-8429</v>
      </c>
      <c r="AD38" s="44" t="str">
        <f t="shared" si="20"/>
        <v xml:space="preserve">roliveira@fapex.org.br;
</v>
      </c>
      <c r="AF38" s="41" t="s">
        <v>739</v>
      </c>
      <c r="AG38" s="41" t="s">
        <v>740</v>
      </c>
      <c r="BK38" t="s">
        <v>531</v>
      </c>
      <c r="BL38" t="s">
        <v>752</v>
      </c>
      <c r="BM38" t="s">
        <v>753</v>
      </c>
      <c r="BN38" t="s">
        <v>754</v>
      </c>
      <c r="BO38" t="s">
        <v>755</v>
      </c>
      <c r="BP38" t="s">
        <v>299</v>
      </c>
      <c r="BQ38" t="s">
        <v>143</v>
      </c>
      <c r="BR38" t="s">
        <v>144</v>
      </c>
      <c r="BS38" t="s">
        <v>300</v>
      </c>
      <c r="BU38" t="s">
        <v>756</v>
      </c>
      <c r="BV38" s="38">
        <f t="shared" si="21"/>
        <v>21</v>
      </c>
      <c r="BW38" s="38" t="str">
        <f t="shared" si="22"/>
        <v>2622-8149</v>
      </c>
      <c r="BX38" t="s">
        <v>164</v>
      </c>
      <c r="BY38" t="s">
        <v>302</v>
      </c>
      <c r="BZ38" t="s">
        <v>757</v>
      </c>
      <c r="CF38">
        <v>21</v>
      </c>
      <c r="CG38">
        <v>26228149</v>
      </c>
      <c r="CH38" s="38"/>
      <c r="CI38" s="38" t="str">
        <f t="shared" si="23"/>
        <v>2622-8149</v>
      </c>
      <c r="CM38" s="38" t="str">
        <f t="shared" si="24"/>
        <v>-</v>
      </c>
      <c r="CP38" s="38">
        <f t="shared" si="25"/>
        <v>8</v>
      </c>
    </row>
    <row r="39" spans="1:94" ht="57.75" thickBot="1">
      <c r="A39" s="41" t="s">
        <v>758</v>
      </c>
      <c r="B39" s="41" t="s">
        <v>759</v>
      </c>
      <c r="C39" s="41" t="s">
        <v>760</v>
      </c>
      <c r="D39" s="41" t="s">
        <v>344</v>
      </c>
      <c r="E39" s="54" t="s">
        <v>345</v>
      </c>
      <c r="F39" s="55" t="s">
        <v>343</v>
      </c>
      <c r="G39" s="56"/>
      <c r="H39" s="56"/>
      <c r="I39" s="41" t="s">
        <v>2563</v>
      </c>
      <c r="J39" s="41" t="s">
        <v>575</v>
      </c>
      <c r="K39" s="41" t="s">
        <v>576</v>
      </c>
      <c r="L39" s="41" t="s">
        <v>577</v>
      </c>
      <c r="M39" s="41" t="s">
        <v>578</v>
      </c>
      <c r="N39" s="41">
        <v>84</v>
      </c>
      <c r="O39" s="57" t="s">
        <v>579</v>
      </c>
      <c r="P39" s="57" t="s">
        <v>580</v>
      </c>
      <c r="Q39" s="42" t="s">
        <v>581</v>
      </c>
      <c r="R39" s="78" t="s">
        <v>1923</v>
      </c>
      <c r="S39" s="58" t="str">
        <f t="shared" si="14"/>
        <v>FUNDAÇÃO NORTE RIO GRANDENSE DE PESQUISA E CULTURA</v>
      </c>
      <c r="T39" s="58" t="str">
        <f t="shared" si="15"/>
        <v>FUNPEC</v>
      </c>
      <c r="U39" s="79" t="s">
        <v>582</v>
      </c>
      <c r="V39" s="58" t="s">
        <v>2540</v>
      </c>
      <c r="W39" s="80" t="s">
        <v>2540</v>
      </c>
      <c r="X39" s="44" t="str">
        <f t="shared" si="16"/>
        <v xml:space="preserve"> AVENIDA SALGADO FILHO, CAMPUS UNIVERSITÁRIO S/N -  NATAL,  RN</v>
      </c>
      <c r="Y39" s="44" t="str">
        <f t="shared" si="17"/>
        <v xml:space="preserve"> 59078-900 </v>
      </c>
      <c r="Z39" s="41"/>
      <c r="AA39" s="41"/>
      <c r="AB39" s="44">
        <f t="shared" si="18"/>
        <v>84</v>
      </c>
      <c r="AC39" s="44" t="str">
        <f t="shared" si="19"/>
        <v>3092-9225</v>
      </c>
      <c r="AD39" s="44" t="str">
        <f t="shared" si="20"/>
        <v xml:space="preserve">maitelli@funpec.br;
</v>
      </c>
      <c r="AF39" s="41" t="s">
        <v>583</v>
      </c>
      <c r="AG39" s="41" t="s">
        <v>584</v>
      </c>
      <c r="BK39" t="s">
        <v>556</v>
      </c>
      <c r="BL39" t="s">
        <v>761</v>
      </c>
      <c r="BM39" t="s">
        <v>762</v>
      </c>
      <c r="BN39" t="s">
        <v>763</v>
      </c>
      <c r="BO39" t="s">
        <v>764</v>
      </c>
      <c r="BP39" t="s">
        <v>765</v>
      </c>
      <c r="BQ39" t="s">
        <v>324</v>
      </c>
      <c r="BR39" t="s">
        <v>144</v>
      </c>
      <c r="BS39" t="s">
        <v>766</v>
      </c>
      <c r="BU39" t="s">
        <v>767</v>
      </c>
      <c r="BV39" s="38">
        <f t="shared" si="21"/>
        <v>22</v>
      </c>
      <c r="BW39" s="38" t="str">
        <f t="shared" si="22"/>
        <v>2732-2755 2726-1696</v>
      </c>
      <c r="BX39" t="s">
        <v>768</v>
      </c>
      <c r="BY39" t="s">
        <v>769</v>
      </c>
      <c r="BZ39" t="s">
        <v>770</v>
      </c>
      <c r="CF39">
        <v>22</v>
      </c>
      <c r="CG39">
        <v>27322755</v>
      </c>
      <c r="CH39" s="38" t="b">
        <f>CF39=CJ39</f>
        <v>1</v>
      </c>
      <c r="CI39" s="38" t="str">
        <f t="shared" si="23"/>
        <v>2732-2755</v>
      </c>
      <c r="CJ39">
        <v>22</v>
      </c>
      <c r="CK39">
        <v>27261696</v>
      </c>
      <c r="CM39" s="38" t="str">
        <f t="shared" si="24"/>
        <v>2726-1696</v>
      </c>
      <c r="CP39" s="38">
        <f t="shared" si="25"/>
        <v>8</v>
      </c>
    </row>
    <row r="40" spans="1:94" ht="57.75" thickBot="1">
      <c r="A40" s="41" t="s">
        <v>771</v>
      </c>
      <c r="B40" s="41" t="s">
        <v>772</v>
      </c>
      <c r="C40" s="41" t="s">
        <v>773</v>
      </c>
      <c r="D40" s="41" t="s">
        <v>373</v>
      </c>
      <c r="E40" s="54" t="s">
        <v>374</v>
      </c>
      <c r="F40" s="55" t="s">
        <v>372</v>
      </c>
      <c r="G40" s="56"/>
      <c r="H40" s="56"/>
      <c r="I40" s="41" t="s">
        <v>2564</v>
      </c>
      <c r="J40" s="41" t="s">
        <v>648</v>
      </c>
      <c r="K40" s="41" t="s">
        <v>649</v>
      </c>
      <c r="L40" s="41" t="s">
        <v>650</v>
      </c>
      <c r="M40" s="41" t="s">
        <v>651</v>
      </c>
      <c r="N40" s="41">
        <v>81</v>
      </c>
      <c r="O40" s="57" t="s">
        <v>652</v>
      </c>
      <c r="P40" s="57" t="s">
        <v>653</v>
      </c>
      <c r="Q40" s="42" t="s">
        <v>654</v>
      </c>
      <c r="R40" s="78" t="s">
        <v>1950</v>
      </c>
      <c r="S40" s="58" t="str">
        <f t="shared" si="14"/>
        <v>FUNDAÇÃO DE APOIO AO DESENVOLVIMENTO DA UNIVERSIDADE FEDERAL DE PERNAMBUCO</v>
      </c>
      <c r="T40" s="58" t="str">
        <f t="shared" si="15"/>
        <v>FADE-UFPE</v>
      </c>
      <c r="U40" s="79" t="s">
        <v>655</v>
      </c>
      <c r="V40" s="58" t="s">
        <v>2543</v>
      </c>
      <c r="W40" s="80" t="s">
        <v>2589</v>
      </c>
      <c r="X40" s="44" t="str">
        <f t="shared" si="16"/>
        <v xml:space="preserve"> RUA ACADÊMICO HELIO RAMOS, N º 336 -  RECIFE,  PE</v>
      </c>
      <c r="Y40" s="44" t="str">
        <f t="shared" si="17"/>
        <v xml:space="preserve"> 50740-533 </v>
      </c>
      <c r="Z40" s="41"/>
      <c r="AA40" s="41"/>
      <c r="AB40" s="44">
        <f t="shared" si="18"/>
        <v>81</v>
      </c>
      <c r="AC40" s="44" t="str">
        <f t="shared" si="19"/>
        <v>2126-4600 2126-4602</v>
      </c>
      <c r="AD40" s="44" t="str">
        <f t="shared" si="20"/>
        <v xml:space="preserve">fade@fade.org.br;
</v>
      </c>
      <c r="AF40" s="41" t="s">
        <v>656</v>
      </c>
      <c r="AG40" s="41" t="s">
        <v>657</v>
      </c>
      <c r="BK40" t="s">
        <v>582</v>
      </c>
      <c r="BL40" t="s">
        <v>774</v>
      </c>
      <c r="BM40" t="s">
        <v>775</v>
      </c>
      <c r="BN40" t="s">
        <v>776</v>
      </c>
      <c r="BO40" t="s">
        <v>777</v>
      </c>
      <c r="BP40" t="s">
        <v>348</v>
      </c>
      <c r="BQ40" t="s">
        <v>349</v>
      </c>
      <c r="BR40" t="s">
        <v>350</v>
      </c>
      <c r="BS40" t="s">
        <v>778</v>
      </c>
      <c r="BT40">
        <v>1540</v>
      </c>
      <c r="BU40" t="s">
        <v>779</v>
      </c>
      <c r="BV40" s="38">
        <f t="shared" si="21"/>
        <v>84</v>
      </c>
      <c r="BW40" s="38" t="str">
        <f t="shared" si="22"/>
        <v>3092-9225</v>
      </c>
      <c r="BX40" t="s">
        <v>780</v>
      </c>
      <c r="BY40" t="s">
        <v>781</v>
      </c>
      <c r="BZ40" t="s">
        <v>782</v>
      </c>
      <c r="CF40">
        <v>84</v>
      </c>
      <c r="CG40">
        <v>30929225</v>
      </c>
      <c r="CH40" s="38"/>
      <c r="CI40" s="38" t="str">
        <f t="shared" si="23"/>
        <v>3092-9225</v>
      </c>
      <c r="CM40" s="38" t="str">
        <f t="shared" si="24"/>
        <v>-</v>
      </c>
      <c r="CP40" s="38">
        <f t="shared" si="25"/>
        <v>8</v>
      </c>
    </row>
    <row r="41" spans="1:94" ht="214.5" thickBot="1">
      <c r="A41" s="41" t="s">
        <v>783</v>
      </c>
      <c r="B41" s="41" t="s">
        <v>784</v>
      </c>
      <c r="C41" s="41" t="s">
        <v>785</v>
      </c>
      <c r="D41" s="41" t="s">
        <v>786</v>
      </c>
      <c r="E41" s="54" t="s">
        <v>432</v>
      </c>
      <c r="F41" s="55" t="s">
        <v>430</v>
      </c>
      <c r="G41" s="56"/>
      <c r="H41" s="56"/>
      <c r="I41" s="66" t="s">
        <v>433</v>
      </c>
      <c r="J41" s="41" t="s">
        <v>787</v>
      </c>
      <c r="K41" s="41" t="s">
        <v>788</v>
      </c>
      <c r="L41" s="41" t="s">
        <v>789</v>
      </c>
      <c r="M41" s="41" t="s">
        <v>173</v>
      </c>
      <c r="N41" s="41">
        <v>16</v>
      </c>
      <c r="O41" s="57" t="s">
        <v>790</v>
      </c>
      <c r="P41" s="57" t="s">
        <v>791</v>
      </c>
      <c r="Q41" s="42" t="s">
        <v>792</v>
      </c>
      <c r="R41" s="78" t="s">
        <v>1978</v>
      </c>
      <c r="S41" s="58" t="str">
        <f t="shared" si="14"/>
        <v>FUNDAÇÃO DE APOIO INSTITUCIONAL AO DESENVOLVIMENTO CIENTÍFICO E TECNOLÓGICO</v>
      </c>
      <c r="T41" s="58" t="str">
        <f t="shared" si="15"/>
        <v>FAI-UFSCAR</v>
      </c>
      <c r="U41" s="79" t="s">
        <v>793</v>
      </c>
      <c r="V41" s="58" t="s">
        <v>2547</v>
      </c>
      <c r="W41" s="80" t="s">
        <v>2593</v>
      </c>
      <c r="X41" s="44" t="str">
        <f t="shared" si="16"/>
        <v xml:space="preserve"> RODOVIA WASHINGTON LUIS S/Nº, KM 235  -  SÃO CARLOS,  SP</v>
      </c>
      <c r="Y41" s="44" t="str">
        <f t="shared" si="17"/>
        <v xml:space="preserve"> 13565-905 </v>
      </c>
      <c r="Z41" s="41"/>
      <c r="AA41" s="41"/>
      <c r="AB41" s="44">
        <f t="shared" si="18"/>
        <v>16</v>
      </c>
      <c r="AC41" s="44" t="str">
        <f t="shared" si="19"/>
        <v>3351-9000 3351-8288</v>
      </c>
      <c r="AD41" s="44" t="str">
        <f t="shared" si="20"/>
        <v>targino@dep.ufscar.br;
mariana.goncalves@fai.ufscar.br;
armando.martins@fai.ufscar.br;
Gilmar.bertogo@fai.ufscar.br</v>
      </c>
      <c r="AF41" s="41" t="s">
        <v>795</v>
      </c>
      <c r="AG41" s="41" t="s">
        <v>796</v>
      </c>
      <c r="BK41" t="s">
        <v>655</v>
      </c>
      <c r="BL41" t="s">
        <v>797</v>
      </c>
      <c r="BM41" t="s">
        <v>798</v>
      </c>
      <c r="BN41" t="s">
        <v>799</v>
      </c>
      <c r="BO41" t="s">
        <v>800</v>
      </c>
      <c r="BP41" t="s">
        <v>801</v>
      </c>
      <c r="BQ41" t="s">
        <v>377</v>
      </c>
      <c r="BR41" t="s">
        <v>378</v>
      </c>
      <c r="BS41" t="s">
        <v>802</v>
      </c>
      <c r="BT41">
        <v>7855</v>
      </c>
      <c r="BU41" t="s">
        <v>803</v>
      </c>
      <c r="BV41" s="38">
        <f t="shared" si="21"/>
        <v>81</v>
      </c>
      <c r="BW41" s="38" t="str">
        <f t="shared" si="22"/>
        <v>2126-4600 2126-4602</v>
      </c>
      <c r="BX41" t="s">
        <v>804</v>
      </c>
      <c r="BY41" t="s">
        <v>805</v>
      </c>
      <c r="BZ41" t="s">
        <v>806</v>
      </c>
      <c r="CF41">
        <v>81</v>
      </c>
      <c r="CG41">
        <v>21264600</v>
      </c>
      <c r="CH41" s="38" t="b">
        <f t="shared" ref="CH41:CH49" si="26">CF41=CJ41</f>
        <v>1</v>
      </c>
      <c r="CI41" s="38" t="str">
        <f t="shared" si="23"/>
        <v>2126-4600</v>
      </c>
      <c r="CJ41">
        <v>81</v>
      </c>
      <c r="CK41">
        <v>21264602</v>
      </c>
      <c r="CM41" s="38" t="str">
        <f t="shared" si="24"/>
        <v>2126-4602</v>
      </c>
      <c r="CP41" s="38">
        <f t="shared" si="25"/>
        <v>8</v>
      </c>
    </row>
    <row r="42" spans="1:94" ht="72" thickBot="1">
      <c r="A42" s="41" t="s">
        <v>807</v>
      </c>
      <c r="B42" s="41" t="s">
        <v>808</v>
      </c>
      <c r="C42" s="41" t="s">
        <v>809</v>
      </c>
      <c r="D42" s="41" t="s">
        <v>404</v>
      </c>
      <c r="E42" s="54" t="s">
        <v>405</v>
      </c>
      <c r="F42" s="55" t="s">
        <v>403</v>
      </c>
      <c r="G42" s="77"/>
      <c r="H42" s="77"/>
      <c r="I42" s="66" t="s">
        <v>810</v>
      </c>
      <c r="J42" s="41" t="s">
        <v>717</v>
      </c>
      <c r="K42" s="41" t="s">
        <v>718</v>
      </c>
      <c r="L42" s="41" t="s">
        <v>198</v>
      </c>
      <c r="M42" s="41" t="s">
        <v>173</v>
      </c>
      <c r="N42" s="41">
        <v>11</v>
      </c>
      <c r="O42" s="57" t="s">
        <v>719</v>
      </c>
      <c r="P42" s="57" t="s">
        <v>720</v>
      </c>
      <c r="Q42" s="42" t="s">
        <v>721</v>
      </c>
      <c r="R42" s="69" t="s">
        <v>2488</v>
      </c>
      <c r="S42" s="58" t="str">
        <f t="shared" si="14"/>
        <v>UNIVERSIDADE ESTADUAL PAULISTA JULIO DE MESQUITA FILHO</v>
      </c>
      <c r="T42" s="58" t="str">
        <f t="shared" si="15"/>
        <v>UNESP</v>
      </c>
      <c r="U42" s="70" t="s">
        <v>403</v>
      </c>
      <c r="V42" s="58" t="s">
        <v>2545</v>
      </c>
      <c r="W42" s="59" t="s">
        <v>2594</v>
      </c>
      <c r="X42" s="44" t="str">
        <f t="shared" si="16"/>
        <v>Rua Quirino de Andrade, 215, Centro - São Paulo - SP</v>
      </c>
      <c r="Y42" s="44" t="str">
        <f t="shared" si="17"/>
        <v>01049-010</v>
      </c>
      <c r="Z42" s="71"/>
      <c r="AA42" s="71"/>
      <c r="AB42" s="44">
        <f t="shared" si="18"/>
        <v>11</v>
      </c>
      <c r="AC42" s="44" t="str">
        <f t="shared" si="19"/>
        <v xml:space="preserve"> 5627-0217</v>
      </c>
      <c r="AD42" s="44" t="str">
        <f t="shared" si="20"/>
        <v>reitor@unesp.br</v>
      </c>
      <c r="AF42" s="41" t="s">
        <v>811</v>
      </c>
      <c r="AG42" s="41" t="s">
        <v>812</v>
      </c>
      <c r="BK42" t="s">
        <v>678</v>
      </c>
      <c r="BL42" t="s">
        <v>813</v>
      </c>
      <c r="BM42" t="s">
        <v>814</v>
      </c>
      <c r="BN42" t="s">
        <v>815</v>
      </c>
      <c r="BO42" t="s">
        <v>816</v>
      </c>
      <c r="BP42" t="s">
        <v>817</v>
      </c>
      <c r="BQ42" t="s">
        <v>393</v>
      </c>
      <c r="BR42" t="s">
        <v>394</v>
      </c>
      <c r="BS42" t="s">
        <v>818</v>
      </c>
      <c r="BU42" t="s">
        <v>819</v>
      </c>
      <c r="BV42" s="38">
        <f t="shared" si="21"/>
        <v>85</v>
      </c>
      <c r="BW42" s="38" t="str">
        <f t="shared" si="22"/>
        <v>3217-1172 3217-1282</v>
      </c>
      <c r="BX42" t="s">
        <v>820</v>
      </c>
      <c r="BZ42" t="s">
        <v>821</v>
      </c>
      <c r="CF42">
        <v>85</v>
      </c>
      <c r="CG42">
        <v>32171172</v>
      </c>
      <c r="CH42" s="38" t="b">
        <f t="shared" si="26"/>
        <v>1</v>
      </c>
      <c r="CI42" s="38" t="str">
        <f t="shared" si="23"/>
        <v>3217-1172</v>
      </c>
      <c r="CJ42">
        <v>85</v>
      </c>
      <c r="CK42">
        <v>32171282</v>
      </c>
      <c r="CM42" s="38" t="str">
        <f t="shared" si="24"/>
        <v>3217-1282</v>
      </c>
      <c r="CP42" s="38">
        <f t="shared" si="25"/>
        <v>8</v>
      </c>
    </row>
    <row r="43" spans="1:94" ht="43.5" thickBot="1">
      <c r="A43" s="41" t="s">
        <v>822</v>
      </c>
      <c r="B43" s="41" t="s">
        <v>823</v>
      </c>
      <c r="C43" s="41" t="s">
        <v>824</v>
      </c>
      <c r="D43" s="41" t="s">
        <v>123</v>
      </c>
      <c r="E43" s="54" t="s">
        <v>124</v>
      </c>
      <c r="F43" s="55" t="s">
        <v>125</v>
      </c>
      <c r="G43" s="77"/>
      <c r="H43" s="77"/>
      <c r="I43" s="41" t="s">
        <v>2555</v>
      </c>
      <c r="J43" s="41" t="s">
        <v>126</v>
      </c>
      <c r="K43" s="41" t="s">
        <v>127</v>
      </c>
      <c r="L43" s="41" t="s">
        <v>128</v>
      </c>
      <c r="M43" s="41" t="s">
        <v>129</v>
      </c>
      <c r="N43" s="41">
        <v>21</v>
      </c>
      <c r="O43" s="57" t="s">
        <v>130</v>
      </c>
      <c r="P43" s="57" t="s">
        <v>131</v>
      </c>
      <c r="Q43" s="42" t="s">
        <v>132</v>
      </c>
      <c r="R43" s="69" t="s">
        <v>2033</v>
      </c>
      <c r="S43" s="58" t="str">
        <f t="shared" si="14"/>
        <v>FUNDAÇÃO COORDENAÇÃO DE PROJETOS, PESQUISAS E ESTUDOS TECNOLÓGICOS COPPETEC</v>
      </c>
      <c r="T43" s="58" t="str">
        <f t="shared" si="15"/>
        <v>COPPETEC</v>
      </c>
      <c r="U43" s="70" t="s">
        <v>133</v>
      </c>
      <c r="V43" s="58" t="s">
        <v>2529</v>
      </c>
      <c r="W43" s="59" t="s">
        <v>2578</v>
      </c>
      <c r="X43" s="44" t="str">
        <f t="shared" si="16"/>
        <v xml:space="preserve"> AVENIDA MONIZ ARAGÃO N.360 BLOCO I CGTEC - CIDADE UNIVERSITÁRIA -  RIO DE JANEIRO,  RJ</v>
      </c>
      <c r="Y43" s="44" t="str">
        <f t="shared" si="17"/>
        <v xml:space="preserve"> 21941-594 </v>
      </c>
      <c r="Z43" s="71"/>
      <c r="AA43" s="71"/>
      <c r="AB43" s="44">
        <f t="shared" si="18"/>
        <v>21</v>
      </c>
      <c r="AC43" s="44" t="str">
        <f t="shared" si="19"/>
        <v>3622-3464 3622-3400</v>
      </c>
      <c r="AD43" s="44" t="str">
        <f t="shared" si="20"/>
        <v>coppetec@coppetec.coppe.ufrj.br;
marilene@coppetec.coppe.ufrj.br</v>
      </c>
      <c r="AF43" s="71" t="s">
        <v>135</v>
      </c>
      <c r="AG43" s="71" t="s">
        <v>136</v>
      </c>
      <c r="BK43" t="s">
        <v>738</v>
      </c>
      <c r="BL43" t="s">
        <v>825</v>
      </c>
      <c r="BM43" t="s">
        <v>826</v>
      </c>
      <c r="BN43" t="s">
        <v>827</v>
      </c>
      <c r="BO43" t="s">
        <v>828</v>
      </c>
      <c r="BP43" t="s">
        <v>829</v>
      </c>
      <c r="BQ43" t="s">
        <v>364</v>
      </c>
      <c r="BR43" t="s">
        <v>365</v>
      </c>
      <c r="BS43" t="s">
        <v>830</v>
      </c>
      <c r="BU43" t="s">
        <v>831</v>
      </c>
      <c r="BV43" s="38">
        <f t="shared" si="21"/>
        <v>71</v>
      </c>
      <c r="BW43" s="38" t="str">
        <f t="shared" si="22"/>
        <v>3183-8430 3183-8429</v>
      </c>
      <c r="BX43" t="s">
        <v>832</v>
      </c>
      <c r="BY43" t="s">
        <v>833</v>
      </c>
      <c r="BZ43" t="s">
        <v>834</v>
      </c>
      <c r="CF43">
        <v>71</v>
      </c>
      <c r="CG43">
        <v>31838430</v>
      </c>
      <c r="CH43" s="38" t="b">
        <f t="shared" si="26"/>
        <v>1</v>
      </c>
      <c r="CI43" s="38" t="str">
        <f t="shared" si="23"/>
        <v>3183-8430</v>
      </c>
      <c r="CJ43">
        <v>71</v>
      </c>
      <c r="CK43">
        <v>31838429</v>
      </c>
      <c r="CM43" s="38" t="str">
        <f t="shared" si="24"/>
        <v>3183-8429</v>
      </c>
      <c r="CP43" s="38">
        <f t="shared" si="25"/>
        <v>8</v>
      </c>
    </row>
    <row r="44" spans="1:94" ht="57.75" thickBot="1">
      <c r="A44" s="41" t="s">
        <v>835</v>
      </c>
      <c r="B44" s="41" t="s">
        <v>836</v>
      </c>
      <c r="C44" s="41" t="s">
        <v>837</v>
      </c>
      <c r="D44" s="41" t="s">
        <v>344</v>
      </c>
      <c r="E44" s="54" t="s">
        <v>345</v>
      </c>
      <c r="F44" s="55" t="s">
        <v>343</v>
      </c>
      <c r="G44" s="56"/>
      <c r="H44" s="56"/>
      <c r="I44" s="41" t="s">
        <v>2563</v>
      </c>
      <c r="J44" s="41" t="s">
        <v>575</v>
      </c>
      <c r="K44" s="41" t="s">
        <v>576</v>
      </c>
      <c r="L44" s="41" t="s">
        <v>577</v>
      </c>
      <c r="M44" s="41" t="s">
        <v>578</v>
      </c>
      <c r="N44" s="41">
        <v>84</v>
      </c>
      <c r="O44" s="57" t="s">
        <v>579</v>
      </c>
      <c r="P44" s="57" t="s">
        <v>580</v>
      </c>
      <c r="Q44" s="42" t="s">
        <v>581</v>
      </c>
      <c r="R44" s="78" t="s">
        <v>2050</v>
      </c>
      <c r="S44" s="58" t="str">
        <f t="shared" si="14"/>
        <v>FUNDAÇÃO NORTE RIO GRANDENSE DE PESQUISA E CULTURA</v>
      </c>
      <c r="T44" s="58" t="str">
        <f t="shared" si="15"/>
        <v>FUNPEC</v>
      </c>
      <c r="U44" s="79" t="s">
        <v>582</v>
      </c>
      <c r="V44" s="58" t="s">
        <v>2540</v>
      </c>
      <c r="W44" s="80" t="s">
        <v>2595</v>
      </c>
      <c r="X44" s="44" t="str">
        <f t="shared" si="16"/>
        <v xml:space="preserve"> AVENIDA SALGADO FILHO, CAMPUS UNIVERSITÁRIO S/N -  NATAL,  RN</v>
      </c>
      <c r="Y44" s="44" t="str">
        <f t="shared" si="17"/>
        <v xml:space="preserve"> 59078-900 </v>
      </c>
      <c r="Z44" s="41"/>
      <c r="AA44" s="41"/>
      <c r="AB44" s="44">
        <f t="shared" si="18"/>
        <v>84</v>
      </c>
      <c r="AC44" s="44" t="str">
        <f t="shared" si="19"/>
        <v>3092-9225</v>
      </c>
      <c r="AD44" s="44" t="str">
        <f t="shared" si="20"/>
        <v xml:space="preserve">maitelli@funpec.br;
</v>
      </c>
      <c r="AF44" s="71" t="s">
        <v>583</v>
      </c>
      <c r="AG44" s="71" t="s">
        <v>584</v>
      </c>
      <c r="BK44" t="s">
        <v>793</v>
      </c>
      <c r="BL44" t="s">
        <v>838</v>
      </c>
      <c r="BM44" t="s">
        <v>839</v>
      </c>
      <c r="BN44" t="s">
        <v>794</v>
      </c>
      <c r="BO44" t="s">
        <v>840</v>
      </c>
      <c r="BP44" t="s">
        <v>435</v>
      </c>
      <c r="BQ44" t="s">
        <v>436</v>
      </c>
      <c r="BR44" t="s">
        <v>161</v>
      </c>
      <c r="BS44" t="s">
        <v>437</v>
      </c>
      <c r="BT44">
        <v>147</v>
      </c>
      <c r="BU44" t="s">
        <v>841</v>
      </c>
      <c r="BV44" s="38">
        <f t="shared" si="21"/>
        <v>16</v>
      </c>
      <c r="BW44" s="38" t="str">
        <f t="shared" si="22"/>
        <v>3351-9000 3351-8288</v>
      </c>
      <c r="BX44" t="s">
        <v>842</v>
      </c>
      <c r="BY44" t="s">
        <v>843</v>
      </c>
      <c r="BZ44" t="s">
        <v>844</v>
      </c>
      <c r="CF44">
        <v>16</v>
      </c>
      <c r="CG44">
        <v>33519000</v>
      </c>
      <c r="CH44" s="38" t="b">
        <f t="shared" si="26"/>
        <v>1</v>
      </c>
      <c r="CI44" s="38" t="str">
        <f t="shared" si="23"/>
        <v>3351-9000</v>
      </c>
      <c r="CJ44">
        <v>16</v>
      </c>
      <c r="CK44">
        <v>33518288</v>
      </c>
      <c r="CM44" s="38" t="str">
        <f t="shared" si="24"/>
        <v>3351-8288</v>
      </c>
      <c r="CP44" s="38">
        <f t="shared" si="25"/>
        <v>8</v>
      </c>
    </row>
    <row r="45" spans="1:94" ht="86.25" thickBot="1">
      <c r="A45" s="41" t="s">
        <v>845</v>
      </c>
      <c r="B45" s="41" t="s">
        <v>846</v>
      </c>
      <c r="C45" s="41" t="s">
        <v>847</v>
      </c>
      <c r="D45" s="41" t="s">
        <v>183</v>
      </c>
      <c r="E45" s="54" t="s">
        <v>184</v>
      </c>
      <c r="F45" s="55" t="s">
        <v>182</v>
      </c>
      <c r="G45" s="56"/>
      <c r="H45" s="56"/>
      <c r="I45" s="41" t="s">
        <v>2557</v>
      </c>
      <c r="J45" s="41" t="s">
        <v>196</v>
      </c>
      <c r="K45" s="41" t="s">
        <v>197</v>
      </c>
      <c r="L45" s="41" t="s">
        <v>198</v>
      </c>
      <c r="M45" s="41" t="s">
        <v>173</v>
      </c>
      <c r="N45" s="41">
        <v>11</v>
      </c>
      <c r="O45" s="57" t="s">
        <v>199</v>
      </c>
      <c r="P45" s="57" t="s">
        <v>200</v>
      </c>
      <c r="Q45" s="42" t="s">
        <v>201</v>
      </c>
      <c r="R45" s="78" t="s">
        <v>2068</v>
      </c>
      <c r="S45" s="58" t="str">
        <f t="shared" si="14"/>
        <v>FUNDAÇÃO DE APOIO À UNIVERSIDADE DE SÃO PAULO</v>
      </c>
      <c r="T45" s="58" t="str">
        <f t="shared" si="15"/>
        <v>FUSP</v>
      </c>
      <c r="U45" s="79" t="s">
        <v>202</v>
      </c>
      <c r="V45" s="58" t="s">
        <v>2531</v>
      </c>
      <c r="W45" s="80" t="s">
        <v>2596</v>
      </c>
      <c r="X45" s="44" t="str">
        <f t="shared" si="16"/>
        <v xml:space="preserve"> RUA AFRÂNIO PEIXOTO, 14 -  SÃO PAULO,  SP</v>
      </c>
      <c r="Y45" s="44" t="str">
        <f t="shared" si="17"/>
        <v xml:space="preserve"> 05508-220 </v>
      </c>
      <c r="Z45" s="41"/>
      <c r="AA45" s="41"/>
      <c r="AB45" s="44">
        <f t="shared" si="18"/>
        <v>11</v>
      </c>
      <c r="AC45" s="44" t="str">
        <f t="shared" si="19"/>
        <v>3035-0585 3035-0550</v>
      </c>
      <c r="AD45" s="44" t="str">
        <f t="shared" si="20"/>
        <v>fusp@fusp.org.br;
gislene@fusp.org.br</v>
      </c>
      <c r="AF45" s="41" t="s">
        <v>203</v>
      </c>
      <c r="AG45" s="41" t="s">
        <v>204</v>
      </c>
      <c r="BK45" t="s">
        <v>848</v>
      </c>
      <c r="BL45" t="s">
        <v>849</v>
      </c>
      <c r="BM45" t="s">
        <v>850</v>
      </c>
      <c r="BN45" t="s">
        <v>851</v>
      </c>
      <c r="BO45" t="s">
        <v>852</v>
      </c>
      <c r="BP45" t="s">
        <v>112</v>
      </c>
      <c r="BQ45" t="s">
        <v>113</v>
      </c>
      <c r="BR45" t="s">
        <v>114</v>
      </c>
      <c r="BS45" t="s">
        <v>853</v>
      </c>
      <c r="BT45">
        <v>5153</v>
      </c>
      <c r="BU45" t="s">
        <v>854</v>
      </c>
      <c r="BV45" s="38">
        <f t="shared" si="21"/>
        <v>48</v>
      </c>
      <c r="BW45" s="38" t="str">
        <f t="shared" si="22"/>
        <v>3721-2514 3331-7495</v>
      </c>
      <c r="BX45" t="s">
        <v>855</v>
      </c>
      <c r="BY45" t="s">
        <v>856</v>
      </c>
      <c r="BZ45" t="s">
        <v>857</v>
      </c>
      <c r="CF45">
        <v>48</v>
      </c>
      <c r="CG45">
        <v>37212514</v>
      </c>
      <c r="CH45" s="38" t="b">
        <f t="shared" si="26"/>
        <v>1</v>
      </c>
      <c r="CI45" s="38" t="str">
        <f t="shared" si="23"/>
        <v>3721-2514</v>
      </c>
      <c r="CJ45">
        <v>48</v>
      </c>
      <c r="CK45">
        <v>33317495</v>
      </c>
      <c r="CM45" s="38" t="str">
        <f t="shared" si="24"/>
        <v>3331-7495</v>
      </c>
      <c r="CP45" s="38">
        <f t="shared" si="25"/>
        <v>8</v>
      </c>
    </row>
    <row r="46" spans="1:94" ht="57.75" thickBot="1">
      <c r="A46" s="41" t="s">
        <v>858</v>
      </c>
      <c r="B46" s="41" t="s">
        <v>859</v>
      </c>
      <c r="C46" s="41" t="s">
        <v>860</v>
      </c>
      <c r="D46" s="41" t="s">
        <v>861</v>
      </c>
      <c r="E46" s="54" t="s">
        <v>345</v>
      </c>
      <c r="F46" s="55" t="s">
        <v>343</v>
      </c>
      <c r="G46" s="56"/>
      <c r="H46" s="56"/>
      <c r="I46" s="41" t="s">
        <v>2563</v>
      </c>
      <c r="J46" s="41" t="s">
        <v>575</v>
      </c>
      <c r="K46" s="41" t="s">
        <v>576</v>
      </c>
      <c r="L46" s="41" t="s">
        <v>577</v>
      </c>
      <c r="M46" s="41" t="s">
        <v>578</v>
      </c>
      <c r="N46" s="41">
        <v>84</v>
      </c>
      <c r="O46" s="57" t="s">
        <v>579</v>
      </c>
      <c r="P46" s="57" t="s">
        <v>580</v>
      </c>
      <c r="Q46" s="42" t="s">
        <v>581</v>
      </c>
      <c r="R46" s="78" t="s">
        <v>2090</v>
      </c>
      <c r="S46" s="58" t="str">
        <f t="shared" si="14"/>
        <v>FUNDAÇÃO NORTE RIO GRANDENSE DE PESQUISA E CULTURA</v>
      </c>
      <c r="T46" s="58" t="str">
        <f t="shared" si="15"/>
        <v>FUNPEC</v>
      </c>
      <c r="U46" s="79" t="s">
        <v>582</v>
      </c>
      <c r="V46" s="58" t="s">
        <v>2540</v>
      </c>
      <c r="W46" s="80" t="s">
        <v>2595</v>
      </c>
      <c r="X46" s="44" t="str">
        <f t="shared" si="16"/>
        <v xml:space="preserve"> AVENIDA SALGADO FILHO, CAMPUS UNIVERSITÁRIO S/N -  NATAL,  RN</v>
      </c>
      <c r="Y46" s="44" t="str">
        <f t="shared" si="17"/>
        <v xml:space="preserve"> 59078-900 </v>
      </c>
      <c r="Z46" s="41"/>
      <c r="AA46" s="41"/>
      <c r="AB46" s="44">
        <f t="shared" si="18"/>
        <v>84</v>
      </c>
      <c r="AC46" s="44" t="str">
        <f t="shared" si="19"/>
        <v>3092-9225</v>
      </c>
      <c r="AD46" s="44" t="str">
        <f t="shared" si="20"/>
        <v xml:space="preserve">maitelli@funpec.br;
</v>
      </c>
      <c r="AF46" s="41" t="s">
        <v>583</v>
      </c>
      <c r="AG46" s="41" t="s">
        <v>584</v>
      </c>
      <c r="BK46" t="s">
        <v>862</v>
      </c>
      <c r="BL46" t="s">
        <v>863</v>
      </c>
      <c r="BM46" t="s">
        <v>864</v>
      </c>
      <c r="BN46" t="s">
        <v>865</v>
      </c>
      <c r="BO46" t="s">
        <v>866</v>
      </c>
      <c r="BP46" t="s">
        <v>867</v>
      </c>
      <c r="BQ46" t="s">
        <v>451</v>
      </c>
      <c r="BR46" t="s">
        <v>452</v>
      </c>
      <c r="BS46" t="s">
        <v>868</v>
      </c>
      <c r="BU46" t="s">
        <v>869</v>
      </c>
      <c r="BV46" s="38">
        <f t="shared" si="21"/>
        <v>35</v>
      </c>
      <c r="BW46" s="38" t="str">
        <f t="shared" si="22"/>
        <v>3622-3543 3622-0107</v>
      </c>
      <c r="BX46" t="s">
        <v>870</v>
      </c>
      <c r="BY46" t="s">
        <v>871</v>
      </c>
      <c r="BZ46" t="s">
        <v>872</v>
      </c>
      <c r="CF46">
        <v>35</v>
      </c>
      <c r="CG46">
        <v>36223543</v>
      </c>
      <c r="CH46" s="38" t="b">
        <f t="shared" si="26"/>
        <v>1</v>
      </c>
      <c r="CI46" s="38" t="str">
        <f t="shared" si="23"/>
        <v>3622-3543</v>
      </c>
      <c r="CJ46">
        <v>35</v>
      </c>
      <c r="CK46">
        <v>36220107</v>
      </c>
      <c r="CM46" s="38" t="str">
        <f t="shared" si="24"/>
        <v>3622-0107</v>
      </c>
      <c r="CP46" s="38">
        <f t="shared" si="25"/>
        <v>8</v>
      </c>
    </row>
    <row r="47" spans="1:94" ht="72" thickBot="1">
      <c r="A47" s="41" t="s">
        <v>873</v>
      </c>
      <c r="B47" s="41" t="s">
        <v>874</v>
      </c>
      <c r="C47" s="41" t="s">
        <v>875</v>
      </c>
      <c r="D47" s="41" t="s">
        <v>93</v>
      </c>
      <c r="E47" s="54" t="s">
        <v>94</v>
      </c>
      <c r="F47" s="55" t="s">
        <v>95</v>
      </c>
      <c r="G47" s="56"/>
      <c r="H47" s="56"/>
      <c r="I47" s="41" t="s">
        <v>2554</v>
      </c>
      <c r="J47" s="41" t="s">
        <v>96</v>
      </c>
      <c r="K47" s="41" t="s">
        <v>97</v>
      </c>
      <c r="L47" s="41" t="s">
        <v>98</v>
      </c>
      <c r="M47" s="41" t="s">
        <v>99</v>
      </c>
      <c r="N47" s="41">
        <v>48</v>
      </c>
      <c r="O47" s="57" t="s">
        <v>100</v>
      </c>
      <c r="P47" s="57" t="s">
        <v>101</v>
      </c>
      <c r="Q47" s="42" t="s">
        <v>102</v>
      </c>
      <c r="R47" s="78" t="s">
        <v>2115</v>
      </c>
      <c r="S47" s="58" t="str">
        <f t="shared" si="14"/>
        <v>FUNDAÇÃO DE AMPARO À PESQUISA E EXTENSÃO UNIVERSITÁRIA</v>
      </c>
      <c r="T47" s="58" t="str">
        <f t="shared" si="15"/>
        <v>FAPEU</v>
      </c>
      <c r="U47" s="79" t="s">
        <v>848</v>
      </c>
      <c r="V47" s="58" t="s">
        <v>2548</v>
      </c>
      <c r="W47" s="80" t="s">
        <v>2597</v>
      </c>
      <c r="X47" s="44" t="str">
        <f t="shared" si="16"/>
        <v xml:space="preserve"> R DELFINO CONTI (CAMPUS UNIVERSITÁRIO DA UFSC) S/Nº -  FLORIANÓPOLIS,  SC</v>
      </c>
      <c r="Y47" s="44" t="str">
        <f t="shared" si="17"/>
        <v xml:space="preserve"> 88040-370 </v>
      </c>
      <c r="Z47" s="41"/>
      <c r="AA47" s="41"/>
      <c r="AB47" s="44">
        <f t="shared" si="18"/>
        <v>48</v>
      </c>
      <c r="AC47" s="44" t="str">
        <f t="shared" si="19"/>
        <v>3721-2514 3331-7495</v>
      </c>
      <c r="AD47" s="44" t="str">
        <f t="shared" si="20"/>
        <v xml:space="preserve">julio.passos@lepten.ufsc.br;
</v>
      </c>
      <c r="AF47" s="41" t="s">
        <v>876</v>
      </c>
      <c r="AG47" s="41" t="s">
        <v>877</v>
      </c>
      <c r="BK47" t="s">
        <v>878</v>
      </c>
      <c r="BL47" t="s">
        <v>879</v>
      </c>
      <c r="BM47" t="s">
        <v>880</v>
      </c>
      <c r="BN47" t="s">
        <v>881</v>
      </c>
      <c r="BO47" t="s">
        <v>882</v>
      </c>
      <c r="BP47" t="s">
        <v>500</v>
      </c>
      <c r="BQ47" t="s">
        <v>501</v>
      </c>
      <c r="BR47" t="s">
        <v>144</v>
      </c>
      <c r="BS47" t="s">
        <v>883</v>
      </c>
      <c r="BU47" t="s">
        <v>884</v>
      </c>
      <c r="BV47" s="38">
        <f t="shared" si="21"/>
        <v>21</v>
      </c>
      <c r="BW47" s="38" t="str">
        <f t="shared" si="22"/>
        <v>2109-1661 2613-1661</v>
      </c>
      <c r="BX47" t="s">
        <v>504</v>
      </c>
      <c r="BY47" t="s">
        <v>885</v>
      </c>
      <c r="BZ47" t="s">
        <v>886</v>
      </c>
      <c r="CF47">
        <v>21</v>
      </c>
      <c r="CG47">
        <v>21091661</v>
      </c>
      <c r="CH47" s="38" t="b">
        <f t="shared" si="26"/>
        <v>1</v>
      </c>
      <c r="CI47" s="38" t="str">
        <f t="shared" si="23"/>
        <v>2109-1661</v>
      </c>
      <c r="CJ47">
        <v>21</v>
      </c>
      <c r="CK47">
        <v>26131661</v>
      </c>
      <c r="CM47" s="38" t="str">
        <f t="shared" si="24"/>
        <v>2613-1661</v>
      </c>
      <c r="CP47" s="38">
        <f t="shared" si="25"/>
        <v>8</v>
      </c>
    </row>
    <row r="48" spans="1:94" ht="72" thickBot="1">
      <c r="A48" s="41" t="s">
        <v>887</v>
      </c>
      <c r="B48" s="41" t="s">
        <v>888</v>
      </c>
      <c r="C48" s="41" t="s">
        <v>889</v>
      </c>
      <c r="D48" s="41" t="s">
        <v>446</v>
      </c>
      <c r="E48" s="54" t="s">
        <v>447</v>
      </c>
      <c r="F48" s="55" t="s">
        <v>445</v>
      </c>
      <c r="G48" s="56"/>
      <c r="H48" s="56"/>
      <c r="I48" s="66" t="s">
        <v>2567</v>
      </c>
      <c r="J48" s="41" t="s">
        <v>890</v>
      </c>
      <c r="K48" s="41" t="s">
        <v>891</v>
      </c>
      <c r="L48" s="41" t="s">
        <v>892</v>
      </c>
      <c r="M48" s="41" t="s">
        <v>68</v>
      </c>
      <c r="N48" s="41">
        <v>35</v>
      </c>
      <c r="O48" s="57">
        <v>36291108</v>
      </c>
      <c r="P48" s="57" t="s">
        <v>893</v>
      </c>
      <c r="Q48" s="42" t="s">
        <v>894</v>
      </c>
      <c r="R48" s="78" t="s">
        <v>2138</v>
      </c>
      <c r="S48" s="58" t="str">
        <f t="shared" si="14"/>
        <v>FUNDAÇÃO DE APOIO AO ENSINO, PESQUISA E EXTENSÃO DE ITAJUBÁ</v>
      </c>
      <c r="T48" s="58" t="str">
        <f t="shared" si="15"/>
        <v>FAPEPE</v>
      </c>
      <c r="U48" s="79" t="s">
        <v>862</v>
      </c>
      <c r="V48" s="58" t="s">
        <v>2549</v>
      </c>
      <c r="W48" s="80" t="s">
        <v>2598</v>
      </c>
      <c r="X48" s="44" t="str">
        <f t="shared" si="16"/>
        <v xml:space="preserve"> AVENIDA PAULO CARNEIRO SANTIAGO N.472 -  ITAJUBÁ,  MG</v>
      </c>
      <c r="Y48" s="44" t="str">
        <f t="shared" si="17"/>
        <v xml:space="preserve"> 37500-191 </v>
      </c>
      <c r="Z48" s="41"/>
      <c r="AA48" s="41"/>
      <c r="AB48" s="44">
        <f t="shared" si="18"/>
        <v>35</v>
      </c>
      <c r="AC48" s="44" t="str">
        <f t="shared" si="19"/>
        <v>3622-3543 3622-0107</v>
      </c>
      <c r="AD48" s="44" t="str">
        <f t="shared" si="20"/>
        <v xml:space="preserve">patricia@fapepe.org.br;
</v>
      </c>
      <c r="AF48" s="41" t="s">
        <v>895</v>
      </c>
      <c r="AG48" s="41" t="s">
        <v>896</v>
      </c>
      <c r="BK48" t="s">
        <v>897</v>
      </c>
      <c r="BL48" t="s">
        <v>898</v>
      </c>
      <c r="BM48" t="s">
        <v>899</v>
      </c>
      <c r="BN48" t="s">
        <v>900</v>
      </c>
      <c r="BO48" t="s">
        <v>901</v>
      </c>
      <c r="BP48" t="s">
        <v>516</v>
      </c>
      <c r="BQ48" t="s">
        <v>517</v>
      </c>
      <c r="BR48" t="s">
        <v>245</v>
      </c>
      <c r="BS48" t="s">
        <v>902</v>
      </c>
      <c r="BT48">
        <v>4001</v>
      </c>
      <c r="BU48" t="s">
        <v>903</v>
      </c>
      <c r="BV48" s="38">
        <f t="shared" si="21"/>
        <v>55</v>
      </c>
      <c r="BW48" s="38" t="str">
        <f t="shared" si="22"/>
        <v>3226-6900 3220-8402</v>
      </c>
      <c r="BX48" t="s">
        <v>904</v>
      </c>
      <c r="BZ48" t="s">
        <v>905</v>
      </c>
      <c r="CF48">
        <v>55</v>
      </c>
      <c r="CG48">
        <v>32266900</v>
      </c>
      <c r="CH48" s="38" t="b">
        <f t="shared" si="26"/>
        <v>1</v>
      </c>
      <c r="CI48" s="38" t="str">
        <f t="shared" si="23"/>
        <v>3226-6900</v>
      </c>
      <c r="CJ48">
        <v>55</v>
      </c>
      <c r="CK48">
        <v>32208402</v>
      </c>
      <c r="CM48" s="38" t="str">
        <f t="shared" si="24"/>
        <v>3220-8402</v>
      </c>
      <c r="CP48" s="38">
        <f t="shared" si="25"/>
        <v>8</v>
      </c>
    </row>
    <row r="49" spans="1:94" ht="57.75" thickBot="1">
      <c r="A49" s="41" t="s">
        <v>906</v>
      </c>
      <c r="B49" s="41" t="s">
        <v>907</v>
      </c>
      <c r="C49" s="41" t="s">
        <v>908</v>
      </c>
      <c r="D49" s="41" t="s">
        <v>909</v>
      </c>
      <c r="E49" s="54" t="s">
        <v>374</v>
      </c>
      <c r="F49" s="55" t="s">
        <v>372</v>
      </c>
      <c r="G49" s="56"/>
      <c r="H49" s="56"/>
      <c r="I49" s="41" t="s">
        <v>2564</v>
      </c>
      <c r="J49" s="41" t="s">
        <v>648</v>
      </c>
      <c r="K49" s="41" t="s">
        <v>649</v>
      </c>
      <c r="L49" s="41" t="s">
        <v>650</v>
      </c>
      <c r="M49" s="41" t="s">
        <v>651</v>
      </c>
      <c r="N49" s="41">
        <v>81</v>
      </c>
      <c r="O49" s="57" t="s">
        <v>652</v>
      </c>
      <c r="P49" s="57" t="s">
        <v>653</v>
      </c>
      <c r="Q49" s="42" t="s">
        <v>654</v>
      </c>
      <c r="R49" s="78" t="s">
        <v>2163</v>
      </c>
      <c r="S49" s="58" t="str">
        <f t="shared" si="14"/>
        <v>FUNDAÇÃO DE APOIO AO DESENVOLVIMENTO DA UNIVERSIDADE FEDERAL DE PERNAMBUCO</v>
      </c>
      <c r="T49" s="58" t="str">
        <f t="shared" si="15"/>
        <v>FADE-UFPE</v>
      </c>
      <c r="U49" s="79" t="s">
        <v>655</v>
      </c>
      <c r="V49" s="58" t="s">
        <v>2543</v>
      </c>
      <c r="W49" s="80" t="s">
        <v>2589</v>
      </c>
      <c r="X49" s="44" t="str">
        <f t="shared" si="16"/>
        <v xml:space="preserve"> RUA ACADÊMICO HELIO RAMOS, N º 336 -  RECIFE,  PE</v>
      </c>
      <c r="Y49" s="44" t="str">
        <f t="shared" si="17"/>
        <v xml:space="preserve"> 50740-533 </v>
      </c>
      <c r="Z49" s="41"/>
      <c r="AA49" s="41"/>
      <c r="AB49" s="44">
        <f t="shared" si="18"/>
        <v>81</v>
      </c>
      <c r="AC49" s="44" t="str">
        <f t="shared" si="19"/>
        <v>2126-4600 2126-4602</v>
      </c>
      <c r="AD49" s="44" t="str">
        <f t="shared" si="20"/>
        <v xml:space="preserve">fade@fade.org.br;
</v>
      </c>
      <c r="AF49" s="41" t="s">
        <v>656</v>
      </c>
      <c r="AG49" s="41" t="s">
        <v>657</v>
      </c>
      <c r="BK49" t="s">
        <v>910</v>
      </c>
      <c r="BL49" t="s">
        <v>911</v>
      </c>
      <c r="BM49" t="s">
        <v>912</v>
      </c>
      <c r="BN49" t="s">
        <v>913</v>
      </c>
      <c r="BO49" t="s">
        <v>914</v>
      </c>
      <c r="BP49" t="s">
        <v>539</v>
      </c>
      <c r="BQ49" t="s">
        <v>540</v>
      </c>
      <c r="BR49" t="s">
        <v>541</v>
      </c>
      <c r="BS49" t="s">
        <v>915</v>
      </c>
      <c r="BT49">
        <v>9918</v>
      </c>
      <c r="BU49" t="s">
        <v>916</v>
      </c>
      <c r="BV49" s="38">
        <f t="shared" si="21"/>
        <v>27</v>
      </c>
      <c r="BW49" s="38" t="str">
        <f t="shared" si="22"/>
        <v>3345-7555</v>
      </c>
      <c r="BX49" t="s">
        <v>164</v>
      </c>
      <c r="BY49" t="s">
        <v>917</v>
      </c>
      <c r="BZ49" t="s">
        <v>918</v>
      </c>
      <c r="CF49">
        <v>27</v>
      </c>
      <c r="CG49">
        <v>33457555</v>
      </c>
      <c r="CH49" s="38" t="b">
        <f t="shared" si="26"/>
        <v>0</v>
      </c>
      <c r="CI49" s="38" t="str">
        <f t="shared" si="23"/>
        <v>3345-7555</v>
      </c>
      <c r="CM49" s="38" t="str">
        <f t="shared" si="24"/>
        <v>-</v>
      </c>
      <c r="CP49" s="38">
        <f t="shared" si="25"/>
        <v>8</v>
      </c>
    </row>
    <row r="50" spans="1:94" ht="72" thickBot="1">
      <c r="A50" s="41" t="s">
        <v>919</v>
      </c>
      <c r="B50" s="41" t="s">
        <v>920</v>
      </c>
      <c r="C50" s="41" t="s">
        <v>921</v>
      </c>
      <c r="D50" s="41" t="s">
        <v>373</v>
      </c>
      <c r="E50" s="54" t="s">
        <v>374</v>
      </c>
      <c r="F50" s="55" t="s">
        <v>372</v>
      </c>
      <c r="G50" s="56"/>
      <c r="H50" s="56"/>
      <c r="I50" s="41" t="s">
        <v>2564</v>
      </c>
      <c r="J50" s="41" t="s">
        <v>648</v>
      </c>
      <c r="K50" s="41" t="s">
        <v>649</v>
      </c>
      <c r="L50" s="41" t="s">
        <v>650</v>
      </c>
      <c r="M50" s="41" t="s">
        <v>651</v>
      </c>
      <c r="N50" s="41">
        <v>81</v>
      </c>
      <c r="O50" s="57" t="s">
        <v>652</v>
      </c>
      <c r="P50" s="57" t="s">
        <v>653</v>
      </c>
      <c r="Q50" s="42" t="s">
        <v>654</v>
      </c>
      <c r="R50" s="78" t="s">
        <v>2185</v>
      </c>
      <c r="S50" s="58" t="str">
        <f t="shared" si="14"/>
        <v>FUNDAÇÃO DE APOIO AO DESENVOLVIMENTO DA UNIVERSIDADE FEDERAL DE PERNAMBUCO</v>
      </c>
      <c r="T50" s="58" t="str">
        <f t="shared" si="15"/>
        <v>FADE-UFPE</v>
      </c>
      <c r="U50" s="79" t="s">
        <v>655</v>
      </c>
      <c r="V50" s="58" t="s">
        <v>2543</v>
      </c>
      <c r="W50" s="80" t="s">
        <v>2589</v>
      </c>
      <c r="X50" s="44" t="str">
        <f t="shared" si="16"/>
        <v xml:space="preserve"> RUA ACADÊMICO HELIO RAMOS, N º 336 -  RECIFE,  PE</v>
      </c>
      <c r="Y50" s="44" t="str">
        <f t="shared" si="17"/>
        <v xml:space="preserve"> 50740-533 </v>
      </c>
      <c r="Z50" s="41"/>
      <c r="AA50" s="41"/>
      <c r="AB50" s="44">
        <f t="shared" si="18"/>
        <v>81</v>
      </c>
      <c r="AC50" s="44" t="str">
        <f t="shared" si="19"/>
        <v>2126-4600 2126-4602</v>
      </c>
      <c r="AD50" s="44" t="str">
        <f t="shared" si="20"/>
        <v xml:space="preserve">fade@fade.org.br;
</v>
      </c>
      <c r="AF50" s="41" t="s">
        <v>656</v>
      </c>
      <c r="AG50" s="41" t="s">
        <v>657</v>
      </c>
      <c r="BK50" t="s">
        <v>922</v>
      </c>
      <c r="BL50" t="s">
        <v>923</v>
      </c>
      <c r="BM50" t="s">
        <v>924</v>
      </c>
      <c r="BN50" t="s">
        <v>925</v>
      </c>
      <c r="BO50" t="s">
        <v>926</v>
      </c>
      <c r="BP50" t="s">
        <v>927</v>
      </c>
      <c r="BQ50" t="s">
        <v>565</v>
      </c>
      <c r="BR50" t="s">
        <v>566</v>
      </c>
      <c r="BS50" t="s">
        <v>928</v>
      </c>
      <c r="BU50" t="s">
        <v>929</v>
      </c>
      <c r="BV50" s="38">
        <f t="shared" si="21"/>
        <v>98</v>
      </c>
      <c r="BW50" s="38" t="str">
        <f t="shared" si="22"/>
        <v>4009-1000</v>
      </c>
      <c r="BX50" t="s">
        <v>164</v>
      </c>
      <c r="BY50" t="s">
        <v>930</v>
      </c>
      <c r="BZ50" t="s">
        <v>931</v>
      </c>
      <c r="CF50">
        <v>98</v>
      </c>
      <c r="CG50">
        <v>40091000</v>
      </c>
      <c r="CH50" s="38"/>
      <c r="CI50" s="38" t="str">
        <f t="shared" si="23"/>
        <v>4009-1000</v>
      </c>
      <c r="CM50" s="38" t="str">
        <f t="shared" si="24"/>
        <v>-</v>
      </c>
      <c r="CP50" s="38">
        <f t="shared" si="25"/>
        <v>8</v>
      </c>
    </row>
    <row r="51" spans="1:94" ht="100.5" thickBot="1">
      <c r="A51" s="41" t="s">
        <v>932</v>
      </c>
      <c r="B51" s="41" t="s">
        <v>933</v>
      </c>
      <c r="C51" s="41" t="s">
        <v>934</v>
      </c>
      <c r="D51" s="41" t="s">
        <v>935</v>
      </c>
      <c r="E51" s="54" t="s">
        <v>472</v>
      </c>
      <c r="F51" s="55" t="s">
        <v>470</v>
      </c>
      <c r="G51" s="56"/>
      <c r="H51" s="56"/>
      <c r="I51" s="66" t="s">
        <v>2568</v>
      </c>
      <c r="J51" s="41" t="s">
        <v>936</v>
      </c>
      <c r="K51" s="41" t="s">
        <v>937</v>
      </c>
      <c r="L51" s="41" t="s">
        <v>938</v>
      </c>
      <c r="M51" s="41" t="s">
        <v>173</v>
      </c>
      <c r="N51" s="41">
        <v>11</v>
      </c>
      <c r="O51" s="57" t="s">
        <v>939</v>
      </c>
      <c r="P51" s="57" t="s">
        <v>940</v>
      </c>
      <c r="Q51" s="42" t="s">
        <v>941</v>
      </c>
      <c r="R51" s="78" t="s">
        <v>2213</v>
      </c>
      <c r="S51" s="58" t="str">
        <f t="shared" si="14"/>
        <v>FUNDAÇÃO DE DESENVOLVIMENTO DA PESQUISA</v>
      </c>
      <c r="T51" s="58" t="str">
        <f t="shared" si="15"/>
        <v>FUNDEP</v>
      </c>
      <c r="U51" s="79" t="s">
        <v>72</v>
      </c>
      <c r="V51" s="58" t="s">
        <v>2527</v>
      </c>
      <c r="W51" s="80" t="s">
        <v>2599</v>
      </c>
      <c r="X51" s="44" t="str">
        <f t="shared" si="16"/>
        <v xml:space="preserve"> AVENIDA ANTÔNIO CARLOS, Nº 6627 - UNIDADE ADMINISTRATIVA II - CAMPUS UFMG -  BELO HORIZONTE,  MG</v>
      </c>
      <c r="Y51" s="44" t="str">
        <f t="shared" si="17"/>
        <v xml:space="preserve"> 30120-972 </v>
      </c>
      <c r="Z51" s="41"/>
      <c r="AA51" s="41"/>
      <c r="AB51" s="44">
        <f t="shared" si="18"/>
        <v>31</v>
      </c>
      <c r="AC51" s="44" t="str">
        <f t="shared" si="19"/>
        <v>3409-4234 3409-4257</v>
      </c>
      <c r="AD51" s="44" t="str">
        <f t="shared" si="20"/>
        <v xml:space="preserve">ramonazevedo@fundep.com.br;
cadastro@fundep.com.br </v>
      </c>
      <c r="AF51" s="41" t="s">
        <v>73</v>
      </c>
      <c r="AG51" s="41" t="s">
        <v>74</v>
      </c>
      <c r="BK51" t="s">
        <v>942</v>
      </c>
      <c r="BL51" t="s">
        <v>943</v>
      </c>
      <c r="BM51" t="s">
        <v>944</v>
      </c>
      <c r="BN51" t="s">
        <v>945</v>
      </c>
      <c r="BO51" t="s">
        <v>946</v>
      </c>
      <c r="BP51" t="s">
        <v>947</v>
      </c>
      <c r="BQ51" t="s">
        <v>591</v>
      </c>
      <c r="BR51" t="s">
        <v>350</v>
      </c>
      <c r="BS51" t="s">
        <v>592</v>
      </c>
      <c r="BT51">
        <v>137</v>
      </c>
      <c r="BU51" t="s">
        <v>948</v>
      </c>
      <c r="BV51" s="38">
        <f t="shared" si="21"/>
        <v>84</v>
      </c>
      <c r="BW51" s="38" t="str">
        <f t="shared" si="22"/>
        <v>3312-0503 3315-1744</v>
      </c>
      <c r="BX51" t="s">
        <v>949</v>
      </c>
      <c r="BY51" t="s">
        <v>950</v>
      </c>
      <c r="BZ51" t="s">
        <v>951</v>
      </c>
      <c r="CF51">
        <v>84</v>
      </c>
      <c r="CG51">
        <v>33120503</v>
      </c>
      <c r="CH51" s="38" t="b">
        <f>CF51=CJ51</f>
        <v>1</v>
      </c>
      <c r="CI51" s="38" t="str">
        <f t="shared" si="23"/>
        <v>3312-0503</v>
      </c>
      <c r="CJ51">
        <v>84</v>
      </c>
      <c r="CK51">
        <v>33151744</v>
      </c>
      <c r="CM51" s="38" t="str">
        <f t="shared" si="24"/>
        <v>3315-1744</v>
      </c>
      <c r="CP51" s="38">
        <f t="shared" si="25"/>
        <v>8</v>
      </c>
    </row>
    <row r="52" spans="1:94" ht="72" thickBot="1">
      <c r="A52" s="41" t="s">
        <v>952</v>
      </c>
      <c r="B52" s="41" t="s">
        <v>953</v>
      </c>
      <c r="C52" s="41" t="s">
        <v>954</v>
      </c>
      <c r="D52" s="41" t="s">
        <v>239</v>
      </c>
      <c r="E52" s="54" t="s">
        <v>240</v>
      </c>
      <c r="F52" s="55" t="s">
        <v>238</v>
      </c>
      <c r="G52" s="82" t="s">
        <v>955</v>
      </c>
      <c r="H52" s="56"/>
      <c r="I52" s="66" t="s">
        <v>2535</v>
      </c>
      <c r="J52" s="41" t="s">
        <v>333</v>
      </c>
      <c r="K52" s="41" t="s">
        <v>334</v>
      </c>
      <c r="L52" s="41" t="s">
        <v>335</v>
      </c>
      <c r="M52" s="41" t="s">
        <v>336</v>
      </c>
      <c r="N52" s="41">
        <v>51</v>
      </c>
      <c r="O52" s="57" t="s">
        <v>337</v>
      </c>
      <c r="P52" s="57" t="s">
        <v>338</v>
      </c>
      <c r="Q52" s="42" t="s">
        <v>339</v>
      </c>
      <c r="R52" s="78" t="s">
        <v>2512</v>
      </c>
      <c r="S52" s="58" t="str">
        <f t="shared" si="14"/>
        <v>FUNDAÇÃO LUIZ ENGLERT</v>
      </c>
      <c r="T52" s="58" t="str">
        <f t="shared" si="15"/>
        <v>FLE</v>
      </c>
      <c r="U52" s="79" t="s">
        <v>340</v>
      </c>
      <c r="V52" s="58" t="s">
        <v>2535</v>
      </c>
      <c r="W52" s="80" t="s">
        <v>2582</v>
      </c>
      <c r="X52" s="44" t="str">
        <f t="shared" si="16"/>
        <v xml:space="preserve"> RUA MATIAS JOSÉ BINS, Nº 364 -  PORTO ALEGRE,  RS</v>
      </c>
      <c r="Y52" s="44" t="str">
        <f t="shared" si="17"/>
        <v xml:space="preserve"> 90001-970 </v>
      </c>
      <c r="Z52" s="41"/>
      <c r="AA52" s="41"/>
      <c r="AB52" s="44">
        <f t="shared" si="18"/>
        <v>51</v>
      </c>
      <c r="AC52" s="44" t="str">
        <f t="shared" si="19"/>
        <v>3286-4343</v>
      </c>
      <c r="AD52" s="44" t="str">
        <f t="shared" si="20"/>
        <v xml:space="preserve">andre.zingano@fle.org.br;
</v>
      </c>
      <c r="AF52" s="41" t="s">
        <v>341</v>
      </c>
      <c r="AG52" s="41" t="s">
        <v>342</v>
      </c>
    </row>
    <row r="53" spans="1:94" ht="129" thickBot="1">
      <c r="A53" s="41" t="s">
        <v>956</v>
      </c>
      <c r="B53" s="41" t="s">
        <v>957</v>
      </c>
      <c r="C53" s="41" t="s">
        <v>958</v>
      </c>
      <c r="D53" s="41" t="s">
        <v>496</v>
      </c>
      <c r="E53" s="54" t="s">
        <v>497</v>
      </c>
      <c r="F53" s="55" t="s">
        <v>495</v>
      </c>
      <c r="G53" s="56"/>
      <c r="H53" s="56"/>
      <c r="I53" s="41" t="s">
        <v>2569</v>
      </c>
      <c r="J53" s="41" t="s">
        <v>959</v>
      </c>
      <c r="K53" s="41" t="s">
        <v>960</v>
      </c>
      <c r="L53" s="41" t="s">
        <v>961</v>
      </c>
      <c r="M53" s="41" t="s">
        <v>129</v>
      </c>
      <c r="N53" s="41">
        <v>21</v>
      </c>
      <c r="O53" s="57" t="s">
        <v>962</v>
      </c>
      <c r="P53" s="57" t="s">
        <v>963</v>
      </c>
      <c r="Q53" s="42" t="s">
        <v>964</v>
      </c>
      <c r="R53" s="78" t="s">
        <v>2515</v>
      </c>
      <c r="S53" s="58" t="str">
        <f t="shared" si="14"/>
        <v>FUNDAÇÃO EUCLIDES DA CUNHA DE APOIO INSTITUCIONAL À UFF</v>
      </c>
      <c r="T53" s="58" t="str">
        <f t="shared" si="15"/>
        <v>FEC</v>
      </c>
      <c r="U53" s="79" t="s">
        <v>878</v>
      </c>
      <c r="V53" s="58" t="s">
        <v>2550</v>
      </c>
      <c r="W53" s="80" t="s">
        <v>2600</v>
      </c>
      <c r="X53" s="44" t="str">
        <f t="shared" si="16"/>
        <v xml:space="preserve"> RUA MIGUEL DE FRIAS, 123 PARTE  -  NITERÓI,  RJ</v>
      </c>
      <c r="Y53" s="44" t="str">
        <f t="shared" si="17"/>
        <v xml:space="preserve"> 24220-001 </v>
      </c>
      <c r="Z53" s="41"/>
      <c r="AA53" s="41"/>
      <c r="AB53" s="44">
        <f t="shared" si="18"/>
        <v>21</v>
      </c>
      <c r="AC53" s="44" t="str">
        <f t="shared" si="19"/>
        <v>2109-1661 2613-1661</v>
      </c>
      <c r="AD53" s="44" t="str">
        <f t="shared" si="20"/>
        <v>projetos@somosfec.org.br;
samantha.souza@somosfec.org.br</v>
      </c>
      <c r="AF53" s="41" t="s">
        <v>965</v>
      </c>
      <c r="AG53" s="41" t="s">
        <v>966</v>
      </c>
    </row>
    <row r="54" spans="1:94" ht="100.5" thickBot="1">
      <c r="A54" s="41" t="s">
        <v>967</v>
      </c>
      <c r="B54" s="41" t="s">
        <v>968</v>
      </c>
      <c r="C54" s="41" t="s">
        <v>969</v>
      </c>
      <c r="D54" s="41" t="s">
        <v>512</v>
      </c>
      <c r="E54" s="54" t="s">
        <v>513</v>
      </c>
      <c r="F54" s="55" t="s">
        <v>511</v>
      </c>
      <c r="G54" s="56"/>
      <c r="H54" s="56"/>
      <c r="I54" s="41" t="s">
        <v>2570</v>
      </c>
      <c r="J54" s="41" t="s">
        <v>970</v>
      </c>
      <c r="K54" s="41" t="s">
        <v>971</v>
      </c>
      <c r="L54" s="41" t="s">
        <v>972</v>
      </c>
      <c r="M54" s="41" t="s">
        <v>336</v>
      </c>
      <c r="N54" s="41">
        <v>55</v>
      </c>
      <c r="O54" s="57">
        <v>32208000</v>
      </c>
      <c r="P54" s="57" t="s">
        <v>973</v>
      </c>
      <c r="Q54" s="42" t="s">
        <v>974</v>
      </c>
      <c r="R54" s="78" t="s">
        <v>2269</v>
      </c>
      <c r="S54" s="58" t="s">
        <v>610</v>
      </c>
      <c r="T54" s="58" t="s">
        <v>611</v>
      </c>
      <c r="U54" s="79" t="s">
        <v>72</v>
      </c>
      <c r="V54" s="58" t="s">
        <v>2527</v>
      </c>
      <c r="W54" s="80" t="s">
        <v>2599</v>
      </c>
      <c r="X54" s="44" t="s">
        <v>2601</v>
      </c>
      <c r="Y54" s="44" t="s">
        <v>616</v>
      </c>
      <c r="Z54" s="41"/>
      <c r="AA54" s="41"/>
      <c r="AB54" s="44">
        <v>31</v>
      </c>
      <c r="AC54" s="44" t="s">
        <v>2602</v>
      </c>
      <c r="AD54" s="44" t="s">
        <v>74</v>
      </c>
      <c r="AF54" s="41" t="s">
        <v>73</v>
      </c>
      <c r="AG54" s="41" t="s">
        <v>74</v>
      </c>
    </row>
    <row r="55" spans="1:94" ht="171.75" thickBot="1">
      <c r="A55" s="41" t="s">
        <v>975</v>
      </c>
      <c r="B55" s="41" t="s">
        <v>976</v>
      </c>
      <c r="C55" s="41" t="s">
        <v>977</v>
      </c>
      <c r="D55" s="41" t="s">
        <v>535</v>
      </c>
      <c r="E55" s="54" t="s">
        <v>536</v>
      </c>
      <c r="F55" s="55" t="s">
        <v>534</v>
      </c>
      <c r="G55" s="56"/>
      <c r="H55" s="56"/>
      <c r="I55" s="41" t="s">
        <v>2571</v>
      </c>
      <c r="J55" s="41" t="s">
        <v>978</v>
      </c>
      <c r="K55" s="41" t="s">
        <v>979</v>
      </c>
      <c r="L55" s="41" t="s">
        <v>980</v>
      </c>
      <c r="M55" s="41" t="s">
        <v>981</v>
      </c>
      <c r="N55" s="41">
        <v>27</v>
      </c>
      <c r="O55" s="57" t="s">
        <v>982</v>
      </c>
      <c r="P55" s="57" t="s">
        <v>983</v>
      </c>
      <c r="Q55" s="42" t="s">
        <v>984</v>
      </c>
      <c r="R55" s="78" t="s">
        <v>2296</v>
      </c>
      <c r="S55" s="58" t="str">
        <f t="shared" si="14"/>
        <v>FUNDAÇÃO ESPÍRITO SANTENSE DE TECNOLOGIA - FEST</v>
      </c>
      <c r="T55" s="58" t="str">
        <f t="shared" si="15"/>
        <v>FEST</v>
      </c>
      <c r="U55" s="79" t="s">
        <v>910</v>
      </c>
      <c r="V55" s="58" t="s">
        <v>2551</v>
      </c>
      <c r="W55" s="80" t="s">
        <v>2551</v>
      </c>
      <c r="X55" s="44" t="str">
        <f t="shared" si="16"/>
        <v xml:space="preserve"> AVENIDA FERNANDO FERRARI N.845 CAMPUS UNIVERSITÁRIO -  VITÓRIA,  ES</v>
      </c>
      <c r="Y55" s="44" t="str">
        <f t="shared" si="17"/>
        <v xml:space="preserve"> 29075-010 </v>
      </c>
      <c r="Z55" s="41"/>
      <c r="AA55" s="41"/>
      <c r="AB55" s="44">
        <f t="shared" si="18"/>
        <v>27</v>
      </c>
      <c r="AC55" s="44" t="str">
        <f t="shared" si="19"/>
        <v>3345-7555</v>
      </c>
      <c r="AD55" s="44" t="str">
        <f t="shared" si="20"/>
        <v xml:space="preserve">armando.biondo@fest.org.br;
sabrina.felix797@fest.org.br;
camila.soares@fest.org.br </v>
      </c>
      <c r="AF55" s="41" t="s">
        <v>985</v>
      </c>
      <c r="AG55" s="41" t="s">
        <v>986</v>
      </c>
    </row>
    <row r="56" spans="1:94" ht="100.5" thickBot="1">
      <c r="A56" s="41" t="s">
        <v>987</v>
      </c>
      <c r="B56" s="41" t="s">
        <v>988</v>
      </c>
      <c r="C56" s="41" t="s">
        <v>989</v>
      </c>
      <c r="D56" s="41" t="s">
        <v>990</v>
      </c>
      <c r="E56" s="42" t="s">
        <v>561</v>
      </c>
      <c r="F56" s="55" t="s">
        <v>559</v>
      </c>
      <c r="G56" s="56"/>
      <c r="H56" s="56"/>
      <c r="I56" s="41" t="s">
        <v>2572</v>
      </c>
      <c r="J56" s="41" t="s">
        <v>991</v>
      </c>
      <c r="K56" s="41" t="s">
        <v>992</v>
      </c>
      <c r="L56" s="41" t="s">
        <v>993</v>
      </c>
      <c r="M56" s="41" t="s">
        <v>994</v>
      </c>
      <c r="N56" s="41">
        <v>98</v>
      </c>
      <c r="O56" s="57" t="s">
        <v>995</v>
      </c>
      <c r="P56" s="57" t="s">
        <v>996</v>
      </c>
      <c r="Q56" s="42" t="s">
        <v>997</v>
      </c>
      <c r="R56" s="78" t="s">
        <v>2319</v>
      </c>
      <c r="S56" s="58" t="str">
        <f t="shared" si="14"/>
        <v>FUNDAÇÃO SOUSÂNDRADE DE APOIO AO DESENVOLVIMENTO DA UFMA</v>
      </c>
      <c r="T56" s="58" t="str">
        <f t="shared" si="15"/>
        <v>FSADU</v>
      </c>
      <c r="U56" s="79" t="s">
        <v>922</v>
      </c>
      <c r="V56" s="58" t="s">
        <v>2552</v>
      </c>
      <c r="W56" s="80" t="s">
        <v>2603</v>
      </c>
      <c r="X56" s="44" t="str">
        <f t="shared" si="16"/>
        <v xml:space="preserve"> RUA DAS JUÇARAS, QUADRA 44 N.28  -  SÃO LUÍS,  MA</v>
      </c>
      <c r="Y56" s="44" t="str">
        <f t="shared" si="17"/>
        <v xml:space="preserve"> 65075-230 </v>
      </c>
      <c r="Z56" s="41"/>
      <c r="AA56" s="41"/>
      <c r="AB56" s="44">
        <f t="shared" si="18"/>
        <v>98</v>
      </c>
      <c r="AC56" s="44" t="str">
        <f t="shared" si="19"/>
        <v>4009-1000</v>
      </c>
      <c r="AD56" s="44" t="str">
        <f t="shared" si="20"/>
        <v>luciana@fsadu.org.br;
joanildamartins@fsadu.org.br</v>
      </c>
      <c r="AF56" s="41" t="s">
        <v>998</v>
      </c>
      <c r="AG56" s="41" t="s">
        <v>999</v>
      </c>
    </row>
    <row r="57" spans="1:94" ht="72" thickBot="1">
      <c r="A57" s="41" t="s">
        <v>1000</v>
      </c>
      <c r="B57" s="41" t="s">
        <v>1001</v>
      </c>
      <c r="C57" s="41" t="s">
        <v>1002</v>
      </c>
      <c r="D57" s="41" t="s">
        <v>1003</v>
      </c>
      <c r="E57" s="54" t="s">
        <v>587</v>
      </c>
      <c r="F57" s="55" t="s">
        <v>585</v>
      </c>
      <c r="G57" s="56"/>
      <c r="H57" s="56"/>
      <c r="I57" s="66" t="s">
        <v>2573</v>
      </c>
      <c r="J57" s="41" t="s">
        <v>1004</v>
      </c>
      <c r="K57" s="41" t="s">
        <v>1005</v>
      </c>
      <c r="L57" s="41" t="s">
        <v>1006</v>
      </c>
      <c r="M57" s="41" t="s">
        <v>578</v>
      </c>
      <c r="N57" s="41">
        <v>84</v>
      </c>
      <c r="O57" s="57" t="s">
        <v>1007</v>
      </c>
      <c r="P57" s="57" t="s">
        <v>1008</v>
      </c>
      <c r="Q57" s="42" t="s">
        <v>1009</v>
      </c>
      <c r="R57" s="78" t="s">
        <v>2345</v>
      </c>
      <c r="S57" s="58" t="str">
        <f t="shared" si="14"/>
        <v>FUNDAÇÃO GUIMARÃES DUQUE</v>
      </c>
      <c r="T57" s="58" t="str">
        <f t="shared" si="15"/>
        <v>FGD</v>
      </c>
      <c r="U57" s="79" t="s">
        <v>942</v>
      </c>
      <c r="V57" s="58" t="s">
        <v>1010</v>
      </c>
      <c r="W57" s="80" t="s">
        <v>2604</v>
      </c>
      <c r="X57" s="44" t="str">
        <f t="shared" si="16"/>
        <v xml:space="preserve"> KM 47 DA BR 110 -  MOSSORÓ,  RN</v>
      </c>
      <c r="Y57" s="44" t="str">
        <f t="shared" si="17"/>
        <v xml:space="preserve"> 59625-900 </v>
      </c>
      <c r="Z57" s="41"/>
      <c r="AA57" s="41"/>
      <c r="AB57" s="44">
        <f t="shared" si="18"/>
        <v>84</v>
      </c>
      <c r="AC57" s="44" t="str">
        <f t="shared" si="19"/>
        <v>3312-0503 3315-1744</v>
      </c>
      <c r="AD57" s="44" t="str">
        <f t="shared" si="20"/>
        <v xml:space="preserve">andrepedro@ufersa.edu.br;
</v>
      </c>
      <c r="AF57" s="41" t="s">
        <v>1011</v>
      </c>
      <c r="AG57" s="41" t="s">
        <v>1012</v>
      </c>
    </row>
    <row r="60" spans="1:94">
      <c r="C60" s="83" t="s">
        <v>1013</v>
      </c>
    </row>
  </sheetData>
  <autoFilter ref="A1:P57" xr:uid="{00000000-0009-0000-0000-000001000000}"/>
  <mergeCells count="2">
    <mergeCell ref="AL1:AQ1"/>
    <mergeCell ref="AY1:BB1"/>
  </mergeCells>
  <hyperlinks>
    <hyperlink ref="Q10" r:id="rId1" xr:uid="{00000000-0004-0000-0100-000000000000}"/>
    <hyperlink ref="Q11" r:id="rId2" xr:uid="{00000000-0004-0000-0100-000001000000}"/>
    <hyperlink ref="Q18" r:id="rId3" xr:uid="{00000000-0004-0000-0100-000002000000}"/>
    <hyperlink ref="Q19" r:id="rId4" xr:uid="{00000000-0004-0000-0100-000003000000}"/>
    <hyperlink ref="Q24" r:id="rId5" xr:uid="{00000000-0004-0000-0100-000004000000}"/>
    <hyperlink ref="Q32" r:id="rId6" xr:uid="{00000000-0004-0000-0100-000005000000}"/>
    <hyperlink ref="Q47" r:id="rId7" xr:uid="{00000000-0004-0000-0100-000006000000}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59"/>
  <sheetViews>
    <sheetView topLeftCell="W1" workbookViewId="0">
      <selection activeCell="AW3" sqref="AW3:AW57"/>
    </sheetView>
  </sheetViews>
  <sheetFormatPr defaultRowHeight="31.5" customHeight="1"/>
  <cols>
    <col min="1" max="3" width="9.140625" customWidth="1"/>
    <col min="4" max="4" width="47.7109375" customWidth="1"/>
    <col min="5" max="5" width="39.140625" hidden="1" customWidth="1"/>
    <col min="6" max="6" width="9.28515625" bestFit="1" customWidth="1"/>
    <col min="7" max="7" width="16.85546875" hidden="1" customWidth="1"/>
    <col min="8" max="8" width="11.28515625" customWidth="1"/>
    <col min="9" max="9" width="12.140625" bestFit="1" customWidth="1"/>
    <col min="10" max="12" width="12.140625" customWidth="1"/>
    <col min="13" max="13" width="9" bestFit="1" customWidth="1"/>
    <col min="14" max="14" width="12.140625" bestFit="1" customWidth="1"/>
    <col min="15" max="17" width="12.140625" customWidth="1"/>
    <col min="18" max="18" width="12.42578125" bestFit="1" customWidth="1"/>
    <col min="19" max="19" width="9.140625" customWidth="1"/>
    <col min="36" max="36" width="10.28515625" customWidth="1"/>
    <col min="50" max="50" width="10.7109375" bestFit="1" customWidth="1"/>
  </cols>
  <sheetData>
    <row r="1" spans="1:50" ht="31.5" customHeight="1" thickBot="1">
      <c r="B1" s="84" t="s">
        <v>1014</v>
      </c>
      <c r="C1" s="85"/>
      <c r="D1" s="85"/>
      <c r="E1" s="85"/>
      <c r="F1" s="85"/>
      <c r="G1" s="85"/>
      <c r="H1" s="85"/>
      <c r="I1" s="86" t="s">
        <v>1015</v>
      </c>
      <c r="J1" s="87"/>
      <c r="K1" s="87"/>
      <c r="L1" s="87"/>
      <c r="M1" s="88"/>
      <c r="N1" s="89" t="s">
        <v>1016</v>
      </c>
      <c r="O1" s="90"/>
      <c r="P1" s="91"/>
      <c r="Q1" s="91"/>
      <c r="R1" s="91"/>
      <c r="S1" s="92" t="s">
        <v>1017</v>
      </c>
      <c r="T1" s="93"/>
      <c r="U1" s="94"/>
      <c r="V1" s="94"/>
      <c r="W1" s="95"/>
      <c r="X1" s="89" t="s">
        <v>1018</v>
      </c>
      <c r="Y1" s="439" t="s">
        <v>1019</v>
      </c>
      <c r="Z1" s="439"/>
      <c r="AA1" s="439"/>
      <c r="AB1" s="439"/>
      <c r="AC1" s="92" t="s">
        <v>1020</v>
      </c>
      <c r="AD1" s="93"/>
      <c r="AE1" s="94"/>
      <c r="AF1" s="94"/>
      <c r="AG1" s="95"/>
      <c r="AH1" s="440" t="s">
        <v>2524</v>
      </c>
      <c r="AI1" s="441"/>
      <c r="AJ1" s="441"/>
      <c r="AK1" s="441"/>
      <c r="AL1" s="441"/>
      <c r="AM1" s="442" t="s">
        <v>2607</v>
      </c>
      <c r="AN1" s="443"/>
      <c r="AO1" s="443"/>
      <c r="AP1" s="443"/>
      <c r="AQ1" s="444"/>
      <c r="AR1" s="445" t="s">
        <v>2608</v>
      </c>
      <c r="AS1" s="446"/>
      <c r="AT1" s="446"/>
      <c r="AU1" s="446"/>
      <c r="AV1" s="447"/>
      <c r="AW1" t="s">
        <v>2609</v>
      </c>
    </row>
    <row r="2" spans="1:50" ht="31.5" customHeight="1" thickBot="1">
      <c r="B2" s="96" t="s">
        <v>1021</v>
      </c>
      <c r="C2" s="97" t="s">
        <v>1022</v>
      </c>
      <c r="D2" s="97" t="s">
        <v>26</v>
      </c>
      <c r="E2" s="97" t="s">
        <v>18</v>
      </c>
      <c r="F2" s="97" t="s">
        <v>1023</v>
      </c>
      <c r="G2" s="98" t="s">
        <v>1024</v>
      </c>
      <c r="H2" s="99" t="s">
        <v>1025</v>
      </c>
      <c r="I2" s="100" t="s">
        <v>1026</v>
      </c>
      <c r="J2" s="101" t="s">
        <v>1027</v>
      </c>
      <c r="K2" s="101" t="s">
        <v>1028</v>
      </c>
      <c r="L2" s="101" t="s">
        <v>1029</v>
      </c>
      <c r="M2" s="102" t="s">
        <v>1030</v>
      </c>
      <c r="N2" s="103" t="s">
        <v>1026</v>
      </c>
      <c r="O2" s="104" t="s">
        <v>1027</v>
      </c>
      <c r="P2" s="104" t="s">
        <v>1028</v>
      </c>
      <c r="Q2" s="104" t="s">
        <v>1031</v>
      </c>
      <c r="R2" s="105" t="s">
        <v>1030</v>
      </c>
      <c r="S2" s="100" t="s">
        <v>1026</v>
      </c>
      <c r="T2" s="101" t="s">
        <v>1027</v>
      </c>
      <c r="U2" s="101" t="s">
        <v>1028</v>
      </c>
      <c r="V2" s="101" t="s">
        <v>1032</v>
      </c>
      <c r="W2" s="102" t="s">
        <v>1030</v>
      </c>
      <c r="X2" s="106" t="s">
        <v>1026</v>
      </c>
      <c r="Y2" s="104" t="s">
        <v>1027</v>
      </c>
      <c r="Z2" s="104" t="s">
        <v>1028</v>
      </c>
      <c r="AA2" s="104" t="s">
        <v>1033</v>
      </c>
      <c r="AB2" s="107" t="s">
        <v>1030</v>
      </c>
      <c r="AC2" s="100" t="s">
        <v>1026</v>
      </c>
      <c r="AD2" s="101" t="s">
        <v>1027</v>
      </c>
      <c r="AE2" s="101" t="s">
        <v>1028</v>
      </c>
      <c r="AF2" s="101" t="s">
        <v>1032</v>
      </c>
      <c r="AG2" s="102" t="s">
        <v>1030</v>
      </c>
      <c r="AH2" s="346" t="s">
        <v>1026</v>
      </c>
      <c r="AI2" s="347" t="s">
        <v>1027</v>
      </c>
      <c r="AJ2" s="347" t="s">
        <v>1028</v>
      </c>
      <c r="AK2" s="348" t="s">
        <v>2525</v>
      </c>
      <c r="AL2" s="347" t="s">
        <v>2526</v>
      </c>
      <c r="AM2" s="366" t="s">
        <v>1026</v>
      </c>
      <c r="AN2" s="367" t="s">
        <v>1027</v>
      </c>
      <c r="AO2" s="367" t="s">
        <v>1028</v>
      </c>
      <c r="AP2" s="368" t="s">
        <v>2525</v>
      </c>
      <c r="AQ2" s="369" t="s">
        <v>2526</v>
      </c>
      <c r="AR2" s="346" t="s">
        <v>1026</v>
      </c>
      <c r="AS2" s="347" t="s">
        <v>1027</v>
      </c>
      <c r="AT2" s="347" t="s">
        <v>1028</v>
      </c>
      <c r="AU2" s="348" t="s">
        <v>2525</v>
      </c>
      <c r="AV2" s="370" t="s">
        <v>2526</v>
      </c>
      <c r="AW2" s="347" t="s">
        <v>1028</v>
      </c>
      <c r="AX2" s="370" t="s">
        <v>2526</v>
      </c>
    </row>
    <row r="3" spans="1:50" ht="31.5" customHeight="1">
      <c r="A3" t="s">
        <v>59</v>
      </c>
      <c r="B3" s="108" t="s">
        <v>1034</v>
      </c>
      <c r="C3" s="109" t="s">
        <v>60</v>
      </c>
      <c r="D3" s="110" t="s">
        <v>61</v>
      </c>
      <c r="E3" s="110" t="s">
        <v>610</v>
      </c>
      <c r="F3" s="110" t="s">
        <v>611</v>
      </c>
      <c r="G3" s="110" t="s">
        <v>62</v>
      </c>
      <c r="H3" s="111" t="s">
        <v>63</v>
      </c>
      <c r="I3" s="112">
        <v>115080</v>
      </c>
      <c r="J3" s="113">
        <v>34524</v>
      </c>
      <c r="K3" s="113">
        <v>5236.1400000000003</v>
      </c>
      <c r="L3" s="113">
        <v>154840.14000000001</v>
      </c>
      <c r="M3" s="114">
        <v>43882</v>
      </c>
      <c r="N3" s="115">
        <v>132890</v>
      </c>
      <c r="O3" s="116">
        <v>39867</v>
      </c>
      <c r="P3" s="116">
        <v>6046.5</v>
      </c>
      <c r="Q3" s="116">
        <v>178803.5</v>
      </c>
      <c r="R3" s="117">
        <v>44006</v>
      </c>
      <c r="S3" s="118">
        <v>85650</v>
      </c>
      <c r="T3" s="119">
        <v>0</v>
      </c>
      <c r="U3" s="119">
        <v>2997.75</v>
      </c>
      <c r="V3" s="119">
        <v>88647.75</v>
      </c>
      <c r="W3" s="120">
        <v>44229</v>
      </c>
      <c r="X3" s="121">
        <v>26990</v>
      </c>
      <c r="Y3" s="116">
        <v>8097</v>
      </c>
      <c r="Z3" s="116">
        <v>1228.04</v>
      </c>
      <c r="AA3" s="116">
        <v>36315.040000000001</v>
      </c>
      <c r="AB3" s="122">
        <v>44336</v>
      </c>
      <c r="AC3" s="118">
        <v>318780</v>
      </c>
      <c r="AD3" s="119">
        <v>95634</v>
      </c>
      <c r="AE3" s="119">
        <v>14504.49</v>
      </c>
      <c r="AF3" s="119">
        <v>428918.49</v>
      </c>
      <c r="AG3" s="120">
        <v>44399</v>
      </c>
      <c r="AH3" s="349">
        <v>318780</v>
      </c>
      <c r="AI3" s="350">
        <v>95634</v>
      </c>
      <c r="AJ3" s="350">
        <v>14504.49</v>
      </c>
      <c r="AK3" s="351">
        <v>428918.49</v>
      </c>
      <c r="AL3" s="352">
        <v>44589</v>
      </c>
      <c r="AM3" s="371">
        <v>170150</v>
      </c>
      <c r="AN3" s="372">
        <v>51045</v>
      </c>
      <c r="AO3" s="372">
        <v>7741.82</v>
      </c>
      <c r="AP3" s="373">
        <v>228936.82</v>
      </c>
      <c r="AQ3" s="374">
        <v>44778</v>
      </c>
      <c r="AR3" s="349">
        <v>36660</v>
      </c>
      <c r="AS3" s="350">
        <v>10998</v>
      </c>
      <c r="AT3" s="350">
        <v>1668.03</v>
      </c>
      <c r="AU3" s="375">
        <v>49326.03</v>
      </c>
      <c r="AV3" s="376">
        <v>44838</v>
      </c>
      <c r="AW3">
        <f>IF(AV3&lt;&gt;"Pendente",AT3,0)+IF(AQ3&lt;&gt;"Pendente",AO3,0)</f>
        <v>9409.85</v>
      </c>
      <c r="AX3" t="str">
        <f>IF(AW3=0,"N/A",CONCATENATE(TEXT(AQ3,"dd/mm/aa")," e ",TEXT(AV3,"dd/mm/aa")))</f>
        <v>05/08/22 e 04/10/22</v>
      </c>
    </row>
    <row r="4" spans="1:50" ht="31.5" customHeight="1">
      <c r="A4" t="s">
        <v>90</v>
      </c>
      <c r="B4" s="123" t="s">
        <v>1035</v>
      </c>
      <c r="C4" s="124" t="s">
        <v>91</v>
      </c>
      <c r="D4" s="125" t="s">
        <v>92</v>
      </c>
      <c r="E4" s="125" t="s">
        <v>624</v>
      </c>
      <c r="F4" s="125" t="s">
        <v>625</v>
      </c>
      <c r="G4" s="125" t="s">
        <v>93</v>
      </c>
      <c r="H4" s="126" t="s">
        <v>94</v>
      </c>
      <c r="I4" s="127">
        <v>98550</v>
      </c>
      <c r="J4" s="128">
        <v>29565</v>
      </c>
      <c r="K4" s="128">
        <v>4484.03</v>
      </c>
      <c r="L4" s="128">
        <v>132599.03</v>
      </c>
      <c r="M4" s="129">
        <v>43896</v>
      </c>
      <c r="N4" s="130">
        <v>123840</v>
      </c>
      <c r="O4" s="131">
        <v>37152</v>
      </c>
      <c r="P4" s="131">
        <v>5634.72</v>
      </c>
      <c r="Q4" s="131">
        <v>166626.72</v>
      </c>
      <c r="R4" s="132">
        <v>44006</v>
      </c>
      <c r="S4" s="127">
        <v>148980</v>
      </c>
      <c r="T4" s="128">
        <v>15129</v>
      </c>
      <c r="U4" s="128">
        <v>5743.82</v>
      </c>
      <c r="V4" s="128">
        <v>169852.82</v>
      </c>
      <c r="W4" s="129">
        <v>44229</v>
      </c>
      <c r="X4" s="133">
        <v>20880</v>
      </c>
      <c r="Y4" s="131">
        <v>6264</v>
      </c>
      <c r="Z4" s="131">
        <v>950.04</v>
      </c>
      <c r="AA4" s="131">
        <v>28094.04</v>
      </c>
      <c r="AB4" s="134">
        <v>44336</v>
      </c>
      <c r="AC4" s="127">
        <v>285720</v>
      </c>
      <c r="AD4" s="128">
        <v>85716</v>
      </c>
      <c r="AE4" s="128">
        <v>13000.26</v>
      </c>
      <c r="AF4" s="128">
        <v>384436.26</v>
      </c>
      <c r="AG4" s="129">
        <v>44399</v>
      </c>
      <c r="AH4" s="353">
        <v>289320</v>
      </c>
      <c r="AI4" s="354">
        <v>86796</v>
      </c>
      <c r="AJ4" s="354">
        <v>13164.06</v>
      </c>
      <c r="AK4" s="355">
        <v>389280.06</v>
      </c>
      <c r="AL4" s="356">
        <v>44586</v>
      </c>
      <c r="AM4" s="377">
        <v>224740</v>
      </c>
      <c r="AN4" s="378">
        <v>67422</v>
      </c>
      <c r="AO4" s="378">
        <v>10225.67</v>
      </c>
      <c r="AP4" s="379">
        <v>302387.67</v>
      </c>
      <c r="AQ4" s="380">
        <v>44778</v>
      </c>
      <c r="AR4" s="353">
        <v>6110</v>
      </c>
      <c r="AS4" s="354">
        <v>1833</v>
      </c>
      <c r="AT4" s="354">
        <v>278</v>
      </c>
      <c r="AU4" s="381">
        <v>8221</v>
      </c>
      <c r="AV4" s="382">
        <v>44838</v>
      </c>
      <c r="AW4">
        <f t="shared" ref="AW4:AW57" si="0">IF(AV4&lt;&gt;"Pendente",AT4,0)+IF(AQ4&lt;&gt;"Pendente",AO4,0)</f>
        <v>10503.67</v>
      </c>
      <c r="AX4" t="str">
        <f t="shared" ref="AX4:AX56" si="1">IF(AW4=0,"N/A",CONCATENATE(TEXT(AQ4,"dd/mm/aa")," e ",TEXT(AV4,"dd/mm/aa")))</f>
        <v>05/08/22 e 04/10/22</v>
      </c>
    </row>
    <row r="5" spans="1:50" ht="31.5" customHeight="1">
      <c r="A5" t="s">
        <v>120</v>
      </c>
      <c r="B5" s="123" t="s">
        <v>1036</v>
      </c>
      <c r="C5" s="124" t="s">
        <v>121</v>
      </c>
      <c r="D5" s="125" t="s">
        <v>122</v>
      </c>
      <c r="E5" s="125" t="s">
        <v>636</v>
      </c>
      <c r="F5" s="125" t="s">
        <v>637</v>
      </c>
      <c r="G5" s="125" t="s">
        <v>123</v>
      </c>
      <c r="H5" s="126" t="s">
        <v>124</v>
      </c>
      <c r="I5" s="127">
        <v>98550</v>
      </c>
      <c r="J5" s="128">
        <v>29565</v>
      </c>
      <c r="K5" s="128">
        <v>4484.03</v>
      </c>
      <c r="L5" s="128">
        <v>132599.03</v>
      </c>
      <c r="M5" s="129">
        <v>43880</v>
      </c>
      <c r="N5" s="130">
        <v>116590</v>
      </c>
      <c r="O5" s="131">
        <v>34977</v>
      </c>
      <c r="P5" s="131">
        <v>5304.84</v>
      </c>
      <c r="Q5" s="131">
        <v>156871.84</v>
      </c>
      <c r="R5" s="132">
        <v>44006</v>
      </c>
      <c r="S5" s="127">
        <v>146880</v>
      </c>
      <c r="T5" s="128">
        <v>15319</v>
      </c>
      <c r="U5" s="128">
        <v>5676.97</v>
      </c>
      <c r="V5" s="128">
        <v>167875.97</v>
      </c>
      <c r="W5" s="129">
        <v>44229</v>
      </c>
      <c r="X5" s="133">
        <v>18480</v>
      </c>
      <c r="Y5" s="131">
        <v>5544</v>
      </c>
      <c r="Z5" s="131">
        <v>840.84</v>
      </c>
      <c r="AA5" s="131">
        <v>24864.84</v>
      </c>
      <c r="AB5" s="134">
        <v>44336</v>
      </c>
      <c r="AC5" s="127">
        <v>271320</v>
      </c>
      <c r="AD5" s="128">
        <v>81396</v>
      </c>
      <c r="AE5" s="128">
        <v>12345.06</v>
      </c>
      <c r="AF5" s="128">
        <v>365061.06</v>
      </c>
      <c r="AG5" s="129">
        <v>44399</v>
      </c>
      <c r="AH5" s="353">
        <v>289320</v>
      </c>
      <c r="AI5" s="354">
        <v>86796</v>
      </c>
      <c r="AJ5" s="354">
        <v>13164.06</v>
      </c>
      <c r="AK5" s="355">
        <v>389280.06</v>
      </c>
      <c r="AL5" s="356">
        <v>44617</v>
      </c>
      <c r="AM5" s="377">
        <v>217760</v>
      </c>
      <c r="AN5" s="378">
        <v>65328</v>
      </c>
      <c r="AO5" s="378">
        <v>9908.08</v>
      </c>
      <c r="AP5" s="379">
        <v>292996.08</v>
      </c>
      <c r="AQ5" s="380">
        <v>44778</v>
      </c>
      <c r="AR5" s="353">
        <v>18330</v>
      </c>
      <c r="AS5" s="354">
        <v>5499</v>
      </c>
      <c r="AT5" s="354">
        <v>834.01</v>
      </c>
      <c r="AU5" s="381">
        <v>24663.01</v>
      </c>
      <c r="AV5" s="382">
        <v>44838</v>
      </c>
      <c r="AW5">
        <f t="shared" si="0"/>
        <v>10742.09</v>
      </c>
      <c r="AX5" t="str">
        <f t="shared" si="1"/>
        <v>05/08/22 e 04/10/22</v>
      </c>
    </row>
    <row r="6" spans="1:50" ht="31.5" customHeight="1">
      <c r="A6" t="s">
        <v>150</v>
      </c>
      <c r="B6" s="123" t="s">
        <v>1037</v>
      </c>
      <c r="C6" s="124" t="s">
        <v>151</v>
      </c>
      <c r="D6" s="125" t="s">
        <v>152</v>
      </c>
      <c r="E6" s="125" t="s">
        <v>636</v>
      </c>
      <c r="F6" s="125" t="s">
        <v>637</v>
      </c>
      <c r="G6" s="125" t="s">
        <v>123</v>
      </c>
      <c r="H6" s="126" t="s">
        <v>124</v>
      </c>
      <c r="I6" s="127">
        <v>103440</v>
      </c>
      <c r="J6" s="128">
        <v>31032</v>
      </c>
      <c r="K6" s="128">
        <v>4706.5200000000004</v>
      </c>
      <c r="L6" s="128">
        <v>139178.51999999999</v>
      </c>
      <c r="M6" s="129">
        <v>43880</v>
      </c>
      <c r="N6" s="130">
        <v>134850</v>
      </c>
      <c r="O6" s="131">
        <v>40455</v>
      </c>
      <c r="P6" s="131">
        <v>6135.68</v>
      </c>
      <c r="Q6" s="131">
        <v>181440.68</v>
      </c>
      <c r="R6" s="132">
        <v>44006</v>
      </c>
      <c r="S6" s="127">
        <v>157370</v>
      </c>
      <c r="T6" s="128">
        <v>16179</v>
      </c>
      <c r="U6" s="128">
        <v>6074.22</v>
      </c>
      <c r="V6" s="128">
        <v>179623.22</v>
      </c>
      <c r="W6" s="129">
        <v>44229</v>
      </c>
      <c r="X6" s="133">
        <v>18910</v>
      </c>
      <c r="Y6" s="131">
        <v>5673</v>
      </c>
      <c r="Z6" s="131">
        <v>860.4</v>
      </c>
      <c r="AA6" s="131">
        <v>25443.4</v>
      </c>
      <c r="AB6" s="134">
        <v>44336</v>
      </c>
      <c r="AC6" s="127">
        <v>283680</v>
      </c>
      <c r="AD6" s="128">
        <v>85104</v>
      </c>
      <c r="AE6" s="128">
        <v>12907.44</v>
      </c>
      <c r="AF6" s="128">
        <v>381691.44</v>
      </c>
      <c r="AG6" s="129">
        <v>44399</v>
      </c>
      <c r="AH6" s="353">
        <v>308880</v>
      </c>
      <c r="AI6" s="354">
        <v>92664</v>
      </c>
      <c r="AJ6" s="354">
        <v>14054.04</v>
      </c>
      <c r="AK6" s="355">
        <v>415598.04</v>
      </c>
      <c r="AL6" s="356">
        <v>44617</v>
      </c>
      <c r="AM6" s="377">
        <v>195550</v>
      </c>
      <c r="AN6" s="378">
        <v>58665</v>
      </c>
      <c r="AO6" s="378">
        <v>8897.52</v>
      </c>
      <c r="AP6" s="379">
        <v>263112.52</v>
      </c>
      <c r="AQ6" s="380">
        <v>44778</v>
      </c>
      <c r="AR6" s="353">
        <v>12220</v>
      </c>
      <c r="AS6" s="354">
        <v>3666</v>
      </c>
      <c r="AT6" s="354">
        <v>556.01</v>
      </c>
      <c r="AU6" s="381">
        <v>16442.009999999998</v>
      </c>
      <c r="AV6" s="382">
        <v>44838</v>
      </c>
      <c r="AW6">
        <f t="shared" si="0"/>
        <v>9453.5300000000007</v>
      </c>
      <c r="AX6" t="str">
        <f t="shared" si="1"/>
        <v>05/08/22 e 04/10/22</v>
      </c>
    </row>
    <row r="7" spans="1:50" ht="31.5" customHeight="1">
      <c r="A7" t="s">
        <v>167</v>
      </c>
      <c r="B7" s="123" t="s">
        <v>1038</v>
      </c>
      <c r="C7" s="124" t="s">
        <v>168</v>
      </c>
      <c r="D7" s="125" t="s">
        <v>169</v>
      </c>
      <c r="E7" s="125" t="s">
        <v>658</v>
      </c>
      <c r="F7" s="125" t="s">
        <v>659</v>
      </c>
      <c r="G7" s="125" t="s">
        <v>155</v>
      </c>
      <c r="H7" s="126" t="s">
        <v>156</v>
      </c>
      <c r="I7" s="127">
        <v>96750</v>
      </c>
      <c r="J7" s="128">
        <v>29025</v>
      </c>
      <c r="K7" s="128">
        <v>4402.13</v>
      </c>
      <c r="L7" s="128">
        <v>130177.13</v>
      </c>
      <c r="M7" s="129">
        <v>43882</v>
      </c>
      <c r="N7" s="130">
        <v>105150</v>
      </c>
      <c r="O7" s="131">
        <v>31545</v>
      </c>
      <c r="P7" s="131">
        <v>4784.32</v>
      </c>
      <c r="Q7" s="131">
        <v>141479.32</v>
      </c>
      <c r="R7" s="132">
        <v>44006</v>
      </c>
      <c r="S7" s="127">
        <v>102750</v>
      </c>
      <c r="T7" s="128">
        <v>1800</v>
      </c>
      <c r="U7" s="128">
        <v>3659.25</v>
      </c>
      <c r="V7" s="128">
        <v>108209.25</v>
      </c>
      <c r="W7" s="129">
        <v>44229</v>
      </c>
      <c r="X7" s="133">
        <v>19080</v>
      </c>
      <c r="Y7" s="131">
        <v>5724</v>
      </c>
      <c r="Z7" s="131">
        <v>868.14</v>
      </c>
      <c r="AA7" s="131">
        <v>25672.14</v>
      </c>
      <c r="AB7" s="134">
        <v>44336</v>
      </c>
      <c r="AC7" s="127">
        <v>271320</v>
      </c>
      <c r="AD7" s="128">
        <v>81396</v>
      </c>
      <c r="AE7" s="128">
        <v>12345.06</v>
      </c>
      <c r="AF7" s="128">
        <v>365061.06</v>
      </c>
      <c r="AG7" s="129">
        <v>44399</v>
      </c>
      <c r="AH7" s="353">
        <v>282120</v>
      </c>
      <c r="AI7" s="354">
        <v>84636</v>
      </c>
      <c r="AJ7" s="354">
        <v>12836.46</v>
      </c>
      <c r="AK7" s="355">
        <v>379592.46</v>
      </c>
      <c r="AL7" s="356">
        <v>44586</v>
      </c>
      <c r="AM7" s="377">
        <v>154470</v>
      </c>
      <c r="AN7" s="378">
        <v>46341</v>
      </c>
      <c r="AO7" s="378">
        <v>7028.38</v>
      </c>
      <c r="AP7" s="379">
        <v>207839.38</v>
      </c>
      <c r="AQ7" s="380">
        <v>44778</v>
      </c>
      <c r="AR7" s="353">
        <v>18330</v>
      </c>
      <c r="AS7" s="354">
        <v>5499</v>
      </c>
      <c r="AT7" s="354">
        <v>834.01</v>
      </c>
      <c r="AU7" s="381">
        <v>24663.01</v>
      </c>
      <c r="AV7" s="382">
        <v>44838</v>
      </c>
      <c r="AW7">
        <f t="shared" si="0"/>
        <v>7862.39</v>
      </c>
      <c r="AX7" t="str">
        <f t="shared" si="1"/>
        <v>05/08/22 e 04/10/22</v>
      </c>
    </row>
    <row r="8" spans="1:50" ht="31.5" customHeight="1">
      <c r="A8" t="s">
        <v>193</v>
      </c>
      <c r="B8" s="123" t="s">
        <v>1039</v>
      </c>
      <c r="C8" s="124" t="s">
        <v>194</v>
      </c>
      <c r="D8" s="125" t="s">
        <v>195</v>
      </c>
      <c r="E8" s="125" t="s">
        <v>681</v>
      </c>
      <c r="F8" s="125" t="s">
        <v>682</v>
      </c>
      <c r="G8" s="125" t="s">
        <v>183</v>
      </c>
      <c r="H8" s="126" t="s">
        <v>184</v>
      </c>
      <c r="I8" s="127">
        <v>98550</v>
      </c>
      <c r="J8" s="128">
        <v>29565</v>
      </c>
      <c r="K8" s="128">
        <v>4484.03</v>
      </c>
      <c r="L8" s="128">
        <v>132599.03</v>
      </c>
      <c r="M8" s="129">
        <v>43880</v>
      </c>
      <c r="N8" s="130">
        <v>106950</v>
      </c>
      <c r="O8" s="131">
        <v>32085</v>
      </c>
      <c r="P8" s="131">
        <v>4866.22</v>
      </c>
      <c r="Q8" s="131">
        <v>143901.22</v>
      </c>
      <c r="R8" s="132">
        <v>44006</v>
      </c>
      <c r="S8" s="127">
        <v>128780</v>
      </c>
      <c r="T8" s="128">
        <v>9069</v>
      </c>
      <c r="U8" s="128">
        <v>4824.72</v>
      </c>
      <c r="V8" s="128">
        <v>142673.72</v>
      </c>
      <c r="W8" s="129">
        <v>44229</v>
      </c>
      <c r="X8" s="133">
        <v>19080</v>
      </c>
      <c r="Y8" s="131">
        <v>5724</v>
      </c>
      <c r="Z8" s="131">
        <v>868.14</v>
      </c>
      <c r="AA8" s="131">
        <v>25672.14</v>
      </c>
      <c r="AB8" s="134">
        <v>44336</v>
      </c>
      <c r="AC8" s="127">
        <v>274920</v>
      </c>
      <c r="AD8" s="128">
        <v>82476</v>
      </c>
      <c r="AE8" s="128">
        <v>12508.86</v>
      </c>
      <c r="AF8" s="128">
        <v>369904.86</v>
      </c>
      <c r="AG8" s="129">
        <v>44399</v>
      </c>
      <c r="AH8" s="353">
        <v>289320</v>
      </c>
      <c r="AI8" s="354">
        <v>86796</v>
      </c>
      <c r="AJ8" s="354">
        <v>13164.06</v>
      </c>
      <c r="AK8" s="355">
        <v>389280.06</v>
      </c>
      <c r="AL8" s="356">
        <v>44586</v>
      </c>
      <c r="AM8" s="377">
        <v>160320</v>
      </c>
      <c r="AN8" s="378">
        <v>48096</v>
      </c>
      <c r="AO8" s="378">
        <v>7294.56</v>
      </c>
      <c r="AP8" s="379">
        <v>215710.56</v>
      </c>
      <c r="AQ8" s="380">
        <v>44778</v>
      </c>
      <c r="AR8" s="353">
        <v>18330</v>
      </c>
      <c r="AS8" s="354">
        <v>5499</v>
      </c>
      <c r="AT8" s="354">
        <v>834.01</v>
      </c>
      <c r="AU8" s="381">
        <v>24663.01</v>
      </c>
      <c r="AV8" s="382">
        <v>44838</v>
      </c>
      <c r="AW8">
        <f t="shared" si="0"/>
        <v>8128.5700000000006</v>
      </c>
      <c r="AX8" t="str">
        <f t="shared" si="1"/>
        <v>05/08/22 e 04/10/22</v>
      </c>
    </row>
    <row r="9" spans="1:50" ht="31.5" customHeight="1">
      <c r="A9" t="s">
        <v>217</v>
      </c>
      <c r="B9" s="123" t="s">
        <v>1040</v>
      </c>
      <c r="C9" s="124" t="s">
        <v>218</v>
      </c>
      <c r="D9" s="125" t="s">
        <v>219</v>
      </c>
      <c r="E9" s="125" t="s">
        <v>636</v>
      </c>
      <c r="F9" s="125" t="s">
        <v>637</v>
      </c>
      <c r="G9" s="125" t="s">
        <v>123</v>
      </c>
      <c r="H9" s="126" t="s">
        <v>124</v>
      </c>
      <c r="I9" s="127">
        <v>98550</v>
      </c>
      <c r="J9" s="128">
        <v>29565</v>
      </c>
      <c r="K9" s="128">
        <v>4484.03</v>
      </c>
      <c r="L9" s="128">
        <v>132599.03</v>
      </c>
      <c r="M9" s="129">
        <v>43880</v>
      </c>
      <c r="N9" s="130">
        <v>101350</v>
      </c>
      <c r="O9" s="131">
        <v>30405</v>
      </c>
      <c r="P9" s="131">
        <v>4611.42</v>
      </c>
      <c r="Q9" s="131">
        <v>136366.42000000001</v>
      </c>
      <c r="R9" s="132">
        <v>44006</v>
      </c>
      <c r="S9" s="127">
        <v>132070</v>
      </c>
      <c r="T9" s="128">
        <v>10056</v>
      </c>
      <c r="U9" s="128">
        <v>4974.41</v>
      </c>
      <c r="V9" s="128">
        <v>147100.41</v>
      </c>
      <c r="W9" s="129">
        <v>44229</v>
      </c>
      <c r="X9" s="133">
        <v>20880</v>
      </c>
      <c r="Y9" s="131">
        <v>6264</v>
      </c>
      <c r="Z9" s="131">
        <v>950.04</v>
      </c>
      <c r="AA9" s="131">
        <v>28094.04</v>
      </c>
      <c r="AB9" s="134">
        <v>44336</v>
      </c>
      <c r="AC9" s="127">
        <v>285720</v>
      </c>
      <c r="AD9" s="128">
        <v>85716</v>
      </c>
      <c r="AE9" s="128">
        <v>13000.26</v>
      </c>
      <c r="AF9" s="128">
        <v>384436.26</v>
      </c>
      <c r="AG9" s="129">
        <v>44399</v>
      </c>
      <c r="AH9" s="353">
        <v>289320</v>
      </c>
      <c r="AI9" s="354">
        <v>86796</v>
      </c>
      <c r="AJ9" s="354">
        <v>13164.06</v>
      </c>
      <c r="AK9" s="355">
        <v>389280.06</v>
      </c>
      <c r="AL9" s="356">
        <v>44617</v>
      </c>
      <c r="AM9" s="377">
        <v>262630</v>
      </c>
      <c r="AN9" s="378">
        <v>78789</v>
      </c>
      <c r="AO9" s="378">
        <v>11949.66</v>
      </c>
      <c r="AP9" s="379">
        <v>353368.66</v>
      </c>
      <c r="AQ9" s="380">
        <v>44778</v>
      </c>
      <c r="AR9" s="353">
        <v>12220</v>
      </c>
      <c r="AS9" s="354">
        <v>3666</v>
      </c>
      <c r="AT9" s="354">
        <v>556.01</v>
      </c>
      <c r="AU9" s="381">
        <v>16442.009999999998</v>
      </c>
      <c r="AV9" s="382">
        <v>44838</v>
      </c>
      <c r="AW9">
        <f t="shared" si="0"/>
        <v>12505.67</v>
      </c>
      <c r="AX9" t="str">
        <f t="shared" si="1"/>
        <v>05/08/22 e 04/10/22</v>
      </c>
    </row>
    <row r="10" spans="1:50" ht="31.5" customHeight="1">
      <c r="A10" t="s">
        <v>234</v>
      </c>
      <c r="B10" s="123" t="s">
        <v>1041</v>
      </c>
      <c r="C10" s="124" t="s">
        <v>235</v>
      </c>
      <c r="D10" s="125" t="s">
        <v>236</v>
      </c>
      <c r="E10" s="125" t="s">
        <v>636</v>
      </c>
      <c r="F10" s="125" t="s">
        <v>637</v>
      </c>
      <c r="G10" s="125" t="s">
        <v>123</v>
      </c>
      <c r="H10" s="126" t="s">
        <v>124</v>
      </c>
      <c r="I10" s="127">
        <v>96750</v>
      </c>
      <c r="J10" s="128">
        <v>29025</v>
      </c>
      <c r="K10" s="128">
        <v>4402.13</v>
      </c>
      <c r="L10" s="128">
        <v>130177.13</v>
      </c>
      <c r="M10" s="129">
        <v>43880</v>
      </c>
      <c r="N10" s="130">
        <v>139530</v>
      </c>
      <c r="O10" s="131">
        <v>41859</v>
      </c>
      <c r="P10" s="131">
        <v>6348.61</v>
      </c>
      <c r="Q10" s="131">
        <v>187737.61</v>
      </c>
      <c r="R10" s="132">
        <v>44006</v>
      </c>
      <c r="S10" s="127">
        <v>155420</v>
      </c>
      <c r="T10" s="128">
        <v>17601</v>
      </c>
      <c r="U10" s="128">
        <v>6055.74</v>
      </c>
      <c r="V10" s="128">
        <v>179076.74</v>
      </c>
      <c r="W10" s="129">
        <v>44229</v>
      </c>
      <c r="X10" s="133">
        <v>20280</v>
      </c>
      <c r="Y10" s="131">
        <v>6084</v>
      </c>
      <c r="Z10" s="131">
        <v>922.74</v>
      </c>
      <c r="AA10" s="131">
        <v>27286.74</v>
      </c>
      <c r="AB10" s="134">
        <v>44336</v>
      </c>
      <c r="AC10" s="127">
        <v>278520</v>
      </c>
      <c r="AD10" s="128">
        <v>83556</v>
      </c>
      <c r="AE10" s="128">
        <v>12672.66</v>
      </c>
      <c r="AF10" s="128">
        <v>374748.66</v>
      </c>
      <c r="AG10" s="129">
        <v>44399</v>
      </c>
      <c r="AH10" s="353">
        <v>282120</v>
      </c>
      <c r="AI10" s="354">
        <v>84636</v>
      </c>
      <c r="AJ10" s="354">
        <v>12836.46</v>
      </c>
      <c r="AK10" s="355">
        <v>379592.46</v>
      </c>
      <c r="AL10" s="356">
        <v>44617</v>
      </c>
      <c r="AM10" s="377">
        <v>223020</v>
      </c>
      <c r="AN10" s="378">
        <v>66906</v>
      </c>
      <c r="AO10" s="378">
        <v>10147.41</v>
      </c>
      <c r="AP10" s="379">
        <v>300073.40999999997</v>
      </c>
      <c r="AQ10" s="380">
        <v>44778</v>
      </c>
      <c r="AR10" s="353">
        <v>12220</v>
      </c>
      <c r="AS10" s="354">
        <v>3666</v>
      </c>
      <c r="AT10" s="354">
        <v>556.01</v>
      </c>
      <c r="AU10" s="381">
        <v>16442.009999999998</v>
      </c>
      <c r="AV10" s="382">
        <v>44838</v>
      </c>
      <c r="AW10">
        <f t="shared" si="0"/>
        <v>10703.42</v>
      </c>
      <c r="AX10" t="str">
        <f t="shared" si="1"/>
        <v>05/08/22 e 04/10/22</v>
      </c>
    </row>
    <row r="11" spans="1:50" ht="31.5" customHeight="1">
      <c r="A11" t="s">
        <v>251</v>
      </c>
      <c r="B11" s="123" t="s">
        <v>1042</v>
      </c>
      <c r="C11" s="124" t="s">
        <v>252</v>
      </c>
      <c r="D11" s="125" t="s">
        <v>253</v>
      </c>
      <c r="E11" s="125" t="s">
        <v>636</v>
      </c>
      <c r="F11" s="125" t="s">
        <v>637</v>
      </c>
      <c r="G11" s="125" t="s">
        <v>123</v>
      </c>
      <c r="H11" s="126" t="s">
        <v>124</v>
      </c>
      <c r="I11" s="127">
        <v>98550</v>
      </c>
      <c r="J11" s="128">
        <v>29565</v>
      </c>
      <c r="K11" s="128">
        <v>4484.03</v>
      </c>
      <c r="L11" s="128">
        <v>132599.03</v>
      </c>
      <c r="M11" s="129">
        <v>43880</v>
      </c>
      <c r="N11" s="130">
        <v>101350</v>
      </c>
      <c r="O11" s="131">
        <v>30405</v>
      </c>
      <c r="P11" s="131">
        <v>4611.42</v>
      </c>
      <c r="Q11" s="131">
        <v>136366.42000000001</v>
      </c>
      <c r="R11" s="132">
        <v>44006</v>
      </c>
      <c r="S11" s="127">
        <v>111550</v>
      </c>
      <c r="T11" s="128">
        <v>3900</v>
      </c>
      <c r="U11" s="128">
        <v>4040.75</v>
      </c>
      <c r="V11" s="128">
        <v>119490.75</v>
      </c>
      <c r="W11" s="129">
        <v>44229</v>
      </c>
      <c r="X11" s="133">
        <v>19080</v>
      </c>
      <c r="Y11" s="131">
        <v>5724</v>
      </c>
      <c r="Z11" s="131">
        <v>868.14</v>
      </c>
      <c r="AA11" s="131">
        <v>25672.14</v>
      </c>
      <c r="AB11" s="134">
        <v>44336</v>
      </c>
      <c r="AC11" s="127">
        <v>274920</v>
      </c>
      <c r="AD11" s="128">
        <v>82476</v>
      </c>
      <c r="AE11" s="128">
        <v>12508.86</v>
      </c>
      <c r="AF11" s="128">
        <v>369904.86</v>
      </c>
      <c r="AG11" s="129">
        <v>44399</v>
      </c>
      <c r="AH11" s="353">
        <v>289320</v>
      </c>
      <c r="AI11" s="354">
        <v>86796</v>
      </c>
      <c r="AJ11" s="354">
        <v>13164.06</v>
      </c>
      <c r="AK11" s="355">
        <v>389280.06</v>
      </c>
      <c r="AL11" s="356">
        <v>44617</v>
      </c>
      <c r="AM11" s="377">
        <v>202920</v>
      </c>
      <c r="AN11" s="378">
        <v>60876</v>
      </c>
      <c r="AO11" s="378">
        <v>9232.86</v>
      </c>
      <c r="AP11" s="379">
        <v>273028.86</v>
      </c>
      <c r="AQ11" s="380">
        <v>44778</v>
      </c>
      <c r="AR11" s="353">
        <v>18330</v>
      </c>
      <c r="AS11" s="354">
        <v>5499</v>
      </c>
      <c r="AT11" s="354">
        <v>834.01</v>
      </c>
      <c r="AU11" s="381">
        <v>24663.01</v>
      </c>
      <c r="AV11" s="382">
        <v>44838</v>
      </c>
      <c r="AW11">
        <f t="shared" si="0"/>
        <v>10066.870000000001</v>
      </c>
      <c r="AX11" t="str">
        <f t="shared" si="1"/>
        <v>05/08/22 e 04/10/22</v>
      </c>
    </row>
    <row r="12" spans="1:50" ht="31.5" customHeight="1">
      <c r="A12" t="s">
        <v>266</v>
      </c>
      <c r="B12" s="123" t="s">
        <v>1043</v>
      </c>
      <c r="C12" s="124" t="s">
        <v>267</v>
      </c>
      <c r="D12" s="125" t="s">
        <v>268</v>
      </c>
      <c r="E12" s="125" t="s">
        <v>1044</v>
      </c>
      <c r="F12" s="125" t="s">
        <v>208</v>
      </c>
      <c r="G12" s="125" t="s">
        <v>207</v>
      </c>
      <c r="H12" s="126" t="s">
        <v>208</v>
      </c>
      <c r="I12" s="127">
        <v>98550</v>
      </c>
      <c r="J12" s="128">
        <v>29565</v>
      </c>
      <c r="K12" s="128">
        <v>0</v>
      </c>
      <c r="L12" s="128">
        <v>128115</v>
      </c>
      <c r="M12" s="129">
        <v>43879</v>
      </c>
      <c r="N12" s="130">
        <v>104150</v>
      </c>
      <c r="O12" s="131">
        <v>31245</v>
      </c>
      <c r="P12" s="131">
        <v>0</v>
      </c>
      <c r="Q12" s="131">
        <v>135395</v>
      </c>
      <c r="R12" s="132">
        <v>44006</v>
      </c>
      <c r="S12" s="127">
        <v>113030</v>
      </c>
      <c r="T12" s="128">
        <v>4344</v>
      </c>
      <c r="U12" s="128">
        <v>0</v>
      </c>
      <c r="V12" s="128">
        <v>117374</v>
      </c>
      <c r="W12" s="129">
        <v>44229</v>
      </c>
      <c r="X12" s="133">
        <v>18480</v>
      </c>
      <c r="Y12" s="131">
        <v>5544</v>
      </c>
      <c r="Z12" s="131">
        <v>0</v>
      </c>
      <c r="AA12" s="131">
        <v>24024</v>
      </c>
      <c r="AB12" s="134">
        <v>44336</v>
      </c>
      <c r="AC12" s="127">
        <v>271320</v>
      </c>
      <c r="AD12" s="128">
        <v>81396</v>
      </c>
      <c r="AE12" s="128">
        <v>0</v>
      </c>
      <c r="AF12" s="128">
        <v>352716</v>
      </c>
      <c r="AG12" s="129">
        <v>44399</v>
      </c>
      <c r="AH12" s="353">
        <v>289320</v>
      </c>
      <c r="AI12" s="354">
        <v>86796</v>
      </c>
      <c r="AJ12" s="354">
        <v>0</v>
      </c>
      <c r="AK12" s="355">
        <v>376116</v>
      </c>
      <c r="AL12" s="356">
        <v>44595</v>
      </c>
      <c r="AM12" s="377">
        <v>183980</v>
      </c>
      <c r="AN12" s="378">
        <v>55194</v>
      </c>
      <c r="AO12" s="378">
        <v>0</v>
      </c>
      <c r="AP12" s="379">
        <v>239174</v>
      </c>
      <c r="AQ12" s="380">
        <v>44840</v>
      </c>
      <c r="AR12" s="353">
        <v>18330</v>
      </c>
      <c r="AS12" s="354">
        <v>5499</v>
      </c>
      <c r="AT12" s="354">
        <v>0</v>
      </c>
      <c r="AU12" s="381">
        <v>23829</v>
      </c>
      <c r="AV12" s="382" t="s">
        <v>1080</v>
      </c>
      <c r="AW12">
        <f t="shared" si="0"/>
        <v>0</v>
      </c>
      <c r="AX12" t="str">
        <f t="shared" si="1"/>
        <v>N/A</v>
      </c>
    </row>
    <row r="13" spans="1:50" ht="31.5" customHeight="1">
      <c r="A13" t="s">
        <v>289</v>
      </c>
      <c r="B13" s="123" t="s">
        <v>1045</v>
      </c>
      <c r="C13" s="124" t="s">
        <v>290</v>
      </c>
      <c r="D13" s="125" t="s">
        <v>291</v>
      </c>
      <c r="E13" s="125" t="s">
        <v>624</v>
      </c>
      <c r="F13" s="125" t="s">
        <v>625</v>
      </c>
      <c r="G13" s="125" t="s">
        <v>93</v>
      </c>
      <c r="H13" s="126" t="s">
        <v>94</v>
      </c>
      <c r="I13" s="127">
        <v>98550</v>
      </c>
      <c r="J13" s="128">
        <v>29565</v>
      </c>
      <c r="K13" s="128">
        <v>4484.03</v>
      </c>
      <c r="L13" s="128">
        <v>132599.03</v>
      </c>
      <c r="M13" s="129">
        <v>43896</v>
      </c>
      <c r="N13" s="130">
        <v>122930</v>
      </c>
      <c r="O13" s="131">
        <v>36879</v>
      </c>
      <c r="P13" s="131">
        <v>5593.31</v>
      </c>
      <c r="Q13" s="131">
        <v>165402.31</v>
      </c>
      <c r="R13" s="132">
        <v>44006</v>
      </c>
      <c r="S13" s="127">
        <v>162130</v>
      </c>
      <c r="T13" s="128">
        <v>19074</v>
      </c>
      <c r="U13" s="128">
        <v>6342.14</v>
      </c>
      <c r="V13" s="128">
        <v>187546.14</v>
      </c>
      <c r="W13" s="129">
        <v>44229</v>
      </c>
      <c r="X13" s="133">
        <v>20280</v>
      </c>
      <c r="Y13" s="131">
        <v>6084</v>
      </c>
      <c r="Z13" s="131">
        <v>922.74</v>
      </c>
      <c r="AA13" s="131">
        <v>27286.74</v>
      </c>
      <c r="AB13" s="134">
        <v>44336</v>
      </c>
      <c r="AC13" s="127">
        <v>282120</v>
      </c>
      <c r="AD13" s="128">
        <v>84636</v>
      </c>
      <c r="AE13" s="128">
        <v>12836.46</v>
      </c>
      <c r="AF13" s="128">
        <v>379592.46</v>
      </c>
      <c r="AG13" s="129">
        <v>44399</v>
      </c>
      <c r="AH13" s="353">
        <v>289320</v>
      </c>
      <c r="AI13" s="354">
        <v>86796</v>
      </c>
      <c r="AJ13" s="354">
        <v>13164.06</v>
      </c>
      <c r="AK13" s="355">
        <v>389280.06</v>
      </c>
      <c r="AL13" s="356">
        <v>44586</v>
      </c>
      <c r="AM13" s="377">
        <v>259230</v>
      </c>
      <c r="AN13" s="378">
        <v>77769</v>
      </c>
      <c r="AO13" s="378">
        <v>11794.96</v>
      </c>
      <c r="AP13" s="379">
        <v>348793.96</v>
      </c>
      <c r="AQ13" s="380" t="s">
        <v>1080</v>
      </c>
      <c r="AR13" s="353">
        <v>12220</v>
      </c>
      <c r="AS13" s="354">
        <v>3666</v>
      </c>
      <c r="AT13" s="354">
        <v>556.01</v>
      </c>
      <c r="AU13" s="381">
        <v>16442.009999999998</v>
      </c>
      <c r="AV13" s="382" t="s">
        <v>1080</v>
      </c>
      <c r="AW13">
        <f t="shared" si="0"/>
        <v>0</v>
      </c>
      <c r="AX13" t="str">
        <f t="shared" si="1"/>
        <v>N/A</v>
      </c>
    </row>
    <row r="14" spans="1:50" ht="31.5" customHeight="1">
      <c r="A14" t="s">
        <v>304</v>
      </c>
      <c r="B14" s="123" t="s">
        <v>1046</v>
      </c>
      <c r="C14" s="124" t="s">
        <v>305</v>
      </c>
      <c r="D14" s="125" t="s">
        <v>306</v>
      </c>
      <c r="E14" s="125" t="s">
        <v>692</v>
      </c>
      <c r="F14" s="125" t="s">
        <v>693</v>
      </c>
      <c r="G14" s="125" t="s">
        <v>307</v>
      </c>
      <c r="H14" s="126" t="s">
        <v>223</v>
      </c>
      <c r="I14" s="127">
        <v>98550</v>
      </c>
      <c r="J14" s="128">
        <v>29565</v>
      </c>
      <c r="K14" s="128">
        <v>4484.03</v>
      </c>
      <c r="L14" s="128">
        <v>132599.03</v>
      </c>
      <c r="M14" s="129">
        <v>43880</v>
      </c>
      <c r="N14" s="130">
        <v>163220</v>
      </c>
      <c r="O14" s="131">
        <v>48966</v>
      </c>
      <c r="P14" s="131">
        <v>7426.51</v>
      </c>
      <c r="Q14" s="131">
        <v>219612.51</v>
      </c>
      <c r="R14" s="132">
        <v>44006</v>
      </c>
      <c r="S14" s="127">
        <v>183210</v>
      </c>
      <c r="T14" s="128">
        <v>25398</v>
      </c>
      <c r="U14" s="128">
        <v>7301.28</v>
      </c>
      <c r="V14" s="128">
        <v>215909.28</v>
      </c>
      <c r="W14" s="129">
        <v>44229</v>
      </c>
      <c r="X14" s="133">
        <v>21480</v>
      </c>
      <c r="Y14" s="131">
        <v>6444</v>
      </c>
      <c r="Z14" s="131">
        <v>977.34</v>
      </c>
      <c r="AA14" s="131">
        <v>28901.34</v>
      </c>
      <c r="AB14" s="134">
        <v>44336</v>
      </c>
      <c r="AC14" s="127">
        <v>289320</v>
      </c>
      <c r="AD14" s="128">
        <v>86796</v>
      </c>
      <c r="AE14" s="128">
        <v>13164.06</v>
      </c>
      <c r="AF14" s="128">
        <v>389280.06</v>
      </c>
      <c r="AG14" s="129">
        <v>44399</v>
      </c>
      <c r="AH14" s="353">
        <v>289320</v>
      </c>
      <c r="AI14" s="354">
        <v>86796</v>
      </c>
      <c r="AJ14" s="354">
        <v>13164.06</v>
      </c>
      <c r="AK14" s="355">
        <v>389280.06</v>
      </c>
      <c r="AL14" s="356">
        <v>44586</v>
      </c>
      <c r="AM14" s="377">
        <v>266730</v>
      </c>
      <c r="AN14" s="378">
        <v>80019</v>
      </c>
      <c r="AO14" s="378">
        <v>12136.21</v>
      </c>
      <c r="AP14" s="379">
        <v>358885.21</v>
      </c>
      <c r="AQ14" s="380">
        <v>44781</v>
      </c>
      <c r="AR14" s="353">
        <v>18330</v>
      </c>
      <c r="AS14" s="354">
        <v>5499</v>
      </c>
      <c r="AT14" s="354">
        <v>834.01</v>
      </c>
      <c r="AU14" s="381">
        <v>24663.01</v>
      </c>
      <c r="AV14" s="382">
        <v>44838</v>
      </c>
      <c r="AW14">
        <f t="shared" si="0"/>
        <v>12970.22</v>
      </c>
      <c r="AX14" t="str">
        <f t="shared" si="1"/>
        <v>08/08/22 e 04/10/22</v>
      </c>
    </row>
    <row r="15" spans="1:50" ht="31.5" customHeight="1">
      <c r="A15" t="s">
        <v>330</v>
      </c>
      <c r="B15" s="123" t="s">
        <v>1047</v>
      </c>
      <c r="C15" s="124" t="s">
        <v>331</v>
      </c>
      <c r="D15" s="125" t="s">
        <v>332</v>
      </c>
      <c r="E15" s="125" t="s">
        <v>704</v>
      </c>
      <c r="F15" s="125" t="s">
        <v>705</v>
      </c>
      <c r="G15" s="125" t="s">
        <v>239</v>
      </c>
      <c r="H15" s="126" t="s">
        <v>240</v>
      </c>
      <c r="I15" s="127">
        <v>96750</v>
      </c>
      <c r="J15" s="128">
        <v>29025</v>
      </c>
      <c r="K15" s="128">
        <v>4402.13</v>
      </c>
      <c r="L15" s="128">
        <v>130177.13</v>
      </c>
      <c r="M15" s="129">
        <v>43880</v>
      </c>
      <c r="N15" s="130">
        <v>137920</v>
      </c>
      <c r="O15" s="131">
        <v>41376</v>
      </c>
      <c r="P15" s="131">
        <v>6275.36</v>
      </c>
      <c r="Q15" s="131">
        <v>185571.36</v>
      </c>
      <c r="R15" s="132">
        <v>44006</v>
      </c>
      <c r="S15" s="127">
        <v>126720</v>
      </c>
      <c r="T15" s="128">
        <v>8991</v>
      </c>
      <c r="U15" s="128">
        <v>4749.8900000000003</v>
      </c>
      <c r="V15" s="128">
        <v>140460.89000000001</v>
      </c>
      <c r="W15" s="129">
        <v>44229</v>
      </c>
      <c r="X15" s="133">
        <v>20280</v>
      </c>
      <c r="Y15" s="131">
        <v>6084</v>
      </c>
      <c r="Z15" s="131">
        <v>922.74</v>
      </c>
      <c r="AA15" s="131">
        <v>27286.74</v>
      </c>
      <c r="AB15" s="134">
        <v>44336</v>
      </c>
      <c r="AC15" s="127">
        <v>278520</v>
      </c>
      <c r="AD15" s="128">
        <v>83556</v>
      </c>
      <c r="AE15" s="128">
        <v>12672.66</v>
      </c>
      <c r="AF15" s="128">
        <v>374748.66</v>
      </c>
      <c r="AG15" s="129">
        <v>44399</v>
      </c>
      <c r="AH15" s="353">
        <v>282120</v>
      </c>
      <c r="AI15" s="354">
        <v>84636</v>
      </c>
      <c r="AJ15" s="354">
        <v>12836.46</v>
      </c>
      <c r="AK15" s="355">
        <v>379592.46</v>
      </c>
      <c r="AL15" s="356">
        <v>44596</v>
      </c>
      <c r="AM15" s="377">
        <v>226210</v>
      </c>
      <c r="AN15" s="378">
        <v>67863</v>
      </c>
      <c r="AO15" s="378">
        <v>10292.549999999999</v>
      </c>
      <c r="AP15" s="379">
        <v>304365.55</v>
      </c>
      <c r="AQ15" s="380">
        <v>44781</v>
      </c>
      <c r="AR15" s="353">
        <v>18330</v>
      </c>
      <c r="AS15" s="354">
        <v>5499</v>
      </c>
      <c r="AT15" s="354">
        <v>834.01</v>
      </c>
      <c r="AU15" s="381">
        <v>24663.01</v>
      </c>
      <c r="AV15" s="382">
        <v>44839</v>
      </c>
      <c r="AW15">
        <f t="shared" si="0"/>
        <v>11126.56</v>
      </c>
      <c r="AX15" t="str">
        <f t="shared" si="1"/>
        <v>08/08/22 e 05/10/22</v>
      </c>
    </row>
    <row r="16" spans="1:50" ht="31.5" customHeight="1">
      <c r="A16" t="s">
        <v>355</v>
      </c>
      <c r="B16" s="123" t="s">
        <v>1048</v>
      </c>
      <c r="C16" s="124" t="s">
        <v>356</v>
      </c>
      <c r="D16" s="125" t="s">
        <v>357</v>
      </c>
      <c r="E16" s="125" t="s">
        <v>704</v>
      </c>
      <c r="F16" s="125" t="s">
        <v>705</v>
      </c>
      <c r="G16" s="125" t="s">
        <v>239</v>
      </c>
      <c r="H16" s="126" t="s">
        <v>240</v>
      </c>
      <c r="I16" s="127">
        <v>96750</v>
      </c>
      <c r="J16" s="128">
        <v>29025</v>
      </c>
      <c r="K16" s="128">
        <v>4402.13</v>
      </c>
      <c r="L16" s="128">
        <v>130177.13</v>
      </c>
      <c r="M16" s="129">
        <v>43880</v>
      </c>
      <c r="N16" s="130">
        <v>102350</v>
      </c>
      <c r="O16" s="131">
        <v>30705</v>
      </c>
      <c r="P16" s="131">
        <v>4656.92</v>
      </c>
      <c r="Q16" s="131">
        <v>137711.92000000001</v>
      </c>
      <c r="R16" s="132">
        <v>44006</v>
      </c>
      <c r="S16" s="127">
        <v>121800</v>
      </c>
      <c r="T16" s="128">
        <v>7515</v>
      </c>
      <c r="U16" s="128">
        <v>4526.03</v>
      </c>
      <c r="V16" s="128">
        <v>133841.03</v>
      </c>
      <c r="W16" s="129">
        <v>44229</v>
      </c>
      <c r="X16" s="133">
        <v>20280</v>
      </c>
      <c r="Y16" s="131">
        <v>6084</v>
      </c>
      <c r="Z16" s="131">
        <v>922.74</v>
      </c>
      <c r="AA16" s="131">
        <v>27286.74</v>
      </c>
      <c r="AB16" s="134">
        <v>44336</v>
      </c>
      <c r="AC16" s="127">
        <v>278520</v>
      </c>
      <c r="AD16" s="128">
        <v>83556</v>
      </c>
      <c r="AE16" s="128">
        <v>12672.66</v>
      </c>
      <c r="AF16" s="128">
        <v>374748.66</v>
      </c>
      <c r="AG16" s="129">
        <v>44399</v>
      </c>
      <c r="AH16" s="353">
        <v>282120</v>
      </c>
      <c r="AI16" s="354">
        <v>84636</v>
      </c>
      <c r="AJ16" s="354">
        <v>12836.46</v>
      </c>
      <c r="AK16" s="355">
        <v>379592.46</v>
      </c>
      <c r="AL16" s="356">
        <v>44648</v>
      </c>
      <c r="AM16" s="377">
        <v>253970</v>
      </c>
      <c r="AN16" s="378">
        <v>76191</v>
      </c>
      <c r="AO16" s="378">
        <v>11555.63</v>
      </c>
      <c r="AP16" s="379">
        <v>341716.63</v>
      </c>
      <c r="AQ16" s="380">
        <v>44781</v>
      </c>
      <c r="AR16" s="353">
        <v>12220</v>
      </c>
      <c r="AS16" s="354">
        <v>3666</v>
      </c>
      <c r="AT16" s="354">
        <v>556.01</v>
      </c>
      <c r="AU16" s="381">
        <v>16442.009999999998</v>
      </c>
      <c r="AV16" s="382">
        <v>44839</v>
      </c>
      <c r="AW16">
        <f t="shared" si="0"/>
        <v>12111.64</v>
      </c>
      <c r="AX16" t="str">
        <f t="shared" si="1"/>
        <v>08/08/22 e 05/10/22</v>
      </c>
    </row>
    <row r="17" spans="1:50" ht="31.5" customHeight="1">
      <c r="A17" t="s">
        <v>369</v>
      </c>
      <c r="B17" s="123" t="s">
        <v>1049</v>
      </c>
      <c r="C17" s="124" t="s">
        <v>370</v>
      </c>
      <c r="D17" s="125" t="s">
        <v>371</v>
      </c>
      <c r="E17" s="125" t="s">
        <v>636</v>
      </c>
      <c r="F17" s="125" t="s">
        <v>637</v>
      </c>
      <c r="G17" s="125" t="s">
        <v>123</v>
      </c>
      <c r="H17" s="126" t="s">
        <v>124</v>
      </c>
      <c r="I17" s="127">
        <v>98550</v>
      </c>
      <c r="J17" s="128">
        <v>29565</v>
      </c>
      <c r="K17" s="128">
        <v>4484.03</v>
      </c>
      <c r="L17" s="128">
        <v>132599.03</v>
      </c>
      <c r="M17" s="129">
        <v>43880</v>
      </c>
      <c r="N17" s="130">
        <v>108590</v>
      </c>
      <c r="O17" s="131">
        <v>32577</v>
      </c>
      <c r="P17" s="131">
        <v>4940.84</v>
      </c>
      <c r="Q17" s="131">
        <v>146107.84</v>
      </c>
      <c r="R17" s="132">
        <v>44006</v>
      </c>
      <c r="S17" s="127">
        <v>146600</v>
      </c>
      <c r="T17" s="128">
        <v>14415</v>
      </c>
      <c r="U17" s="128">
        <v>5635.53</v>
      </c>
      <c r="V17" s="128">
        <v>166650.53</v>
      </c>
      <c r="W17" s="129">
        <v>44229</v>
      </c>
      <c r="X17" s="133">
        <v>19080</v>
      </c>
      <c r="Y17" s="131">
        <v>5724</v>
      </c>
      <c r="Z17" s="131">
        <v>868.14</v>
      </c>
      <c r="AA17" s="131">
        <v>25672.14</v>
      </c>
      <c r="AB17" s="134">
        <v>44336</v>
      </c>
      <c r="AC17" s="127">
        <v>274920</v>
      </c>
      <c r="AD17" s="128">
        <v>82476</v>
      </c>
      <c r="AE17" s="128">
        <v>12508.86</v>
      </c>
      <c r="AF17" s="128">
        <v>369904.86</v>
      </c>
      <c r="AG17" s="129">
        <v>44399</v>
      </c>
      <c r="AH17" s="353">
        <v>289320</v>
      </c>
      <c r="AI17" s="354">
        <v>86796</v>
      </c>
      <c r="AJ17" s="354">
        <v>13164.06</v>
      </c>
      <c r="AK17" s="355">
        <v>389280.06</v>
      </c>
      <c r="AL17" s="356">
        <v>44617</v>
      </c>
      <c r="AM17" s="377">
        <v>217970</v>
      </c>
      <c r="AN17" s="378">
        <v>65391</v>
      </c>
      <c r="AO17" s="378">
        <v>9917.6299999999992</v>
      </c>
      <c r="AP17" s="379">
        <v>293278.63</v>
      </c>
      <c r="AQ17" s="380">
        <v>44781</v>
      </c>
      <c r="AR17" s="353">
        <v>18330</v>
      </c>
      <c r="AS17" s="354">
        <v>5499</v>
      </c>
      <c r="AT17" s="354">
        <v>834.01</v>
      </c>
      <c r="AU17" s="381">
        <v>24663.01</v>
      </c>
      <c r="AV17" s="382">
        <v>44838</v>
      </c>
      <c r="AW17">
        <f t="shared" si="0"/>
        <v>10751.64</v>
      </c>
      <c r="AX17" t="str">
        <f t="shared" si="1"/>
        <v>08/08/22 e 04/10/22</v>
      </c>
    </row>
    <row r="18" spans="1:50" ht="31.5" customHeight="1">
      <c r="A18" t="s">
        <v>384</v>
      </c>
      <c r="B18" s="123" t="s">
        <v>1050</v>
      </c>
      <c r="C18" s="124" t="s">
        <v>385</v>
      </c>
      <c r="D18" s="125" t="s">
        <v>386</v>
      </c>
      <c r="E18" s="125" t="s">
        <v>636</v>
      </c>
      <c r="F18" s="125" t="s">
        <v>637</v>
      </c>
      <c r="G18" s="125" t="s">
        <v>123</v>
      </c>
      <c r="H18" s="126" t="s">
        <v>124</v>
      </c>
      <c r="I18" s="127">
        <v>96750</v>
      </c>
      <c r="J18" s="128">
        <v>29025</v>
      </c>
      <c r="K18" s="128">
        <v>4402.13</v>
      </c>
      <c r="L18" s="128">
        <v>130177.13</v>
      </c>
      <c r="M18" s="129">
        <v>43880</v>
      </c>
      <c r="N18" s="130">
        <v>121470</v>
      </c>
      <c r="O18" s="131">
        <v>36441</v>
      </c>
      <c r="P18" s="131">
        <v>5526.88</v>
      </c>
      <c r="Q18" s="131">
        <v>163437.88</v>
      </c>
      <c r="R18" s="132">
        <v>44006</v>
      </c>
      <c r="S18" s="127">
        <v>174640</v>
      </c>
      <c r="T18" s="128">
        <v>23367</v>
      </c>
      <c r="U18" s="128">
        <v>6930.25</v>
      </c>
      <c r="V18" s="128">
        <v>204937.25</v>
      </c>
      <c r="W18" s="129">
        <v>44229</v>
      </c>
      <c r="X18" s="133">
        <v>20880</v>
      </c>
      <c r="Y18" s="131">
        <v>6264</v>
      </c>
      <c r="Z18" s="131">
        <v>950.04</v>
      </c>
      <c r="AA18" s="131">
        <v>28094.04</v>
      </c>
      <c r="AB18" s="134">
        <v>44336</v>
      </c>
      <c r="AC18" s="127">
        <v>282120</v>
      </c>
      <c r="AD18" s="128">
        <v>84636</v>
      </c>
      <c r="AE18" s="128">
        <v>12836.46</v>
      </c>
      <c r="AF18" s="128">
        <v>379592.46</v>
      </c>
      <c r="AG18" s="129">
        <v>44399</v>
      </c>
      <c r="AH18" s="353">
        <v>282120</v>
      </c>
      <c r="AI18" s="354">
        <v>84636</v>
      </c>
      <c r="AJ18" s="354">
        <v>12836.46</v>
      </c>
      <c r="AK18" s="355">
        <v>379592.46</v>
      </c>
      <c r="AL18" s="356">
        <v>44617</v>
      </c>
      <c r="AM18" s="377">
        <v>256800</v>
      </c>
      <c r="AN18" s="378">
        <v>77040</v>
      </c>
      <c r="AO18" s="378">
        <v>11684.4</v>
      </c>
      <c r="AP18" s="379">
        <v>345524.4</v>
      </c>
      <c r="AQ18" s="380">
        <v>44781</v>
      </c>
      <c r="AR18" s="353">
        <v>18330</v>
      </c>
      <c r="AS18" s="354">
        <v>5499</v>
      </c>
      <c r="AT18" s="354">
        <v>834.01</v>
      </c>
      <c r="AU18" s="381">
        <v>24663.01</v>
      </c>
      <c r="AV18" s="382">
        <v>44838</v>
      </c>
      <c r="AW18">
        <f t="shared" si="0"/>
        <v>12518.41</v>
      </c>
      <c r="AX18" t="str">
        <f t="shared" si="1"/>
        <v>08/08/22 e 04/10/22</v>
      </c>
    </row>
    <row r="19" spans="1:50" ht="31.5" customHeight="1">
      <c r="A19" t="s">
        <v>400</v>
      </c>
      <c r="B19" s="123" t="s">
        <v>1051</v>
      </c>
      <c r="C19" s="124" t="s">
        <v>401</v>
      </c>
      <c r="D19" s="125" t="s">
        <v>402</v>
      </c>
      <c r="E19" s="125" t="s">
        <v>636</v>
      </c>
      <c r="F19" s="125" t="s">
        <v>637</v>
      </c>
      <c r="G19" s="125" t="s">
        <v>123</v>
      </c>
      <c r="H19" s="126" t="s">
        <v>124</v>
      </c>
      <c r="I19" s="127">
        <v>98550</v>
      </c>
      <c r="J19" s="128">
        <v>29565</v>
      </c>
      <c r="K19" s="128">
        <v>4484.03</v>
      </c>
      <c r="L19" s="128">
        <v>132599.03</v>
      </c>
      <c r="M19" s="129">
        <v>43880</v>
      </c>
      <c r="N19" s="130">
        <v>142760</v>
      </c>
      <c r="O19" s="131">
        <v>42828</v>
      </c>
      <c r="P19" s="131">
        <v>6495.58</v>
      </c>
      <c r="Q19" s="131">
        <v>192083.58</v>
      </c>
      <c r="R19" s="132">
        <v>44006</v>
      </c>
      <c r="S19" s="127">
        <v>171380</v>
      </c>
      <c r="T19" s="128">
        <v>21849</v>
      </c>
      <c r="U19" s="128">
        <v>6763.02</v>
      </c>
      <c r="V19" s="128">
        <v>199992.02</v>
      </c>
      <c r="W19" s="129">
        <v>44229</v>
      </c>
      <c r="X19" s="133">
        <v>15370</v>
      </c>
      <c r="Y19" s="131">
        <v>4611</v>
      </c>
      <c r="Z19" s="131">
        <v>699.33</v>
      </c>
      <c r="AA19" s="131">
        <v>20680.330000000002</v>
      </c>
      <c r="AB19" s="134">
        <v>44336</v>
      </c>
      <c r="AC19" s="127">
        <v>289320</v>
      </c>
      <c r="AD19" s="128">
        <v>86796</v>
      </c>
      <c r="AE19" s="128">
        <v>13164.06</v>
      </c>
      <c r="AF19" s="128">
        <v>389280.06</v>
      </c>
      <c r="AG19" s="129">
        <v>44399</v>
      </c>
      <c r="AH19" s="353">
        <v>289320</v>
      </c>
      <c r="AI19" s="354">
        <v>86796</v>
      </c>
      <c r="AJ19" s="354">
        <v>13164.06</v>
      </c>
      <c r="AK19" s="355">
        <v>389280.06</v>
      </c>
      <c r="AL19" s="356">
        <v>44617</v>
      </c>
      <c r="AM19" s="377">
        <v>205840</v>
      </c>
      <c r="AN19" s="378">
        <v>61752</v>
      </c>
      <c r="AO19" s="378">
        <v>9365.7199999999993</v>
      </c>
      <c r="AP19" s="379">
        <v>276957.71999999997</v>
      </c>
      <c r="AQ19" s="380">
        <v>44781</v>
      </c>
      <c r="AR19" s="353">
        <v>24440</v>
      </c>
      <c r="AS19" s="354">
        <v>7332</v>
      </c>
      <c r="AT19" s="354">
        <v>1112.02</v>
      </c>
      <c r="AU19" s="381">
        <v>32884.019999999997</v>
      </c>
      <c r="AV19" s="382">
        <v>44838</v>
      </c>
      <c r="AW19">
        <f t="shared" si="0"/>
        <v>10477.74</v>
      </c>
      <c r="AX19" t="str">
        <f t="shared" si="1"/>
        <v>08/08/22 e 04/10/22</v>
      </c>
    </row>
    <row r="20" spans="1:50" ht="31.5" customHeight="1">
      <c r="A20" t="s">
        <v>413</v>
      </c>
      <c r="B20" s="123" t="s">
        <v>1052</v>
      </c>
      <c r="C20" s="124" t="s">
        <v>414</v>
      </c>
      <c r="D20" s="125" t="s">
        <v>415</v>
      </c>
      <c r="E20" s="125" t="s">
        <v>636</v>
      </c>
      <c r="F20" s="125" t="s">
        <v>637</v>
      </c>
      <c r="G20" s="125" t="s">
        <v>123</v>
      </c>
      <c r="H20" s="126" t="s">
        <v>124</v>
      </c>
      <c r="I20" s="127">
        <v>98550</v>
      </c>
      <c r="J20" s="128">
        <v>29565</v>
      </c>
      <c r="K20" s="128">
        <v>4484.03</v>
      </c>
      <c r="L20" s="128">
        <v>132599.03</v>
      </c>
      <c r="M20" s="129">
        <v>43882</v>
      </c>
      <c r="N20" s="130">
        <v>125970</v>
      </c>
      <c r="O20" s="131">
        <v>37791</v>
      </c>
      <c r="P20" s="131">
        <v>5731.63</v>
      </c>
      <c r="Q20" s="131">
        <v>169492.63</v>
      </c>
      <c r="R20" s="132">
        <v>44006</v>
      </c>
      <c r="S20" s="127">
        <v>188080</v>
      </c>
      <c r="T20" s="128">
        <v>26859</v>
      </c>
      <c r="U20" s="128">
        <v>7522.87</v>
      </c>
      <c r="V20" s="128">
        <v>222461.87</v>
      </c>
      <c r="W20" s="129">
        <v>44229</v>
      </c>
      <c r="X20" s="133">
        <v>21480</v>
      </c>
      <c r="Y20" s="131">
        <v>6444</v>
      </c>
      <c r="Z20" s="131">
        <v>977.34</v>
      </c>
      <c r="AA20" s="131">
        <v>28901.34</v>
      </c>
      <c r="AB20" s="134">
        <v>44336</v>
      </c>
      <c r="AC20" s="127">
        <v>289320</v>
      </c>
      <c r="AD20" s="128">
        <v>86796</v>
      </c>
      <c r="AE20" s="128">
        <v>13164.06</v>
      </c>
      <c r="AF20" s="128">
        <v>389280.06</v>
      </c>
      <c r="AG20" s="129">
        <v>44399</v>
      </c>
      <c r="AH20" s="353">
        <v>289320</v>
      </c>
      <c r="AI20" s="354">
        <v>86796</v>
      </c>
      <c r="AJ20" s="354">
        <v>13164.06</v>
      </c>
      <c r="AK20" s="355">
        <v>389280.06</v>
      </c>
      <c r="AL20" s="356">
        <v>44617</v>
      </c>
      <c r="AM20" s="377">
        <v>192120</v>
      </c>
      <c r="AN20" s="378">
        <v>57636</v>
      </c>
      <c r="AO20" s="378">
        <v>8741.4599999999991</v>
      </c>
      <c r="AP20" s="379">
        <v>258497.46</v>
      </c>
      <c r="AQ20" s="380">
        <v>44784</v>
      </c>
      <c r="AR20" s="353">
        <v>18330</v>
      </c>
      <c r="AS20" s="354">
        <v>5499</v>
      </c>
      <c r="AT20" s="354">
        <v>834.01</v>
      </c>
      <c r="AU20" s="381">
        <v>24663.01</v>
      </c>
      <c r="AV20" s="382">
        <v>44838</v>
      </c>
      <c r="AW20">
        <f t="shared" si="0"/>
        <v>9575.4699999999993</v>
      </c>
      <c r="AX20" t="str">
        <f t="shared" si="1"/>
        <v>11/08/22 e 04/10/22</v>
      </c>
    </row>
    <row r="21" spans="1:50" ht="31.5" customHeight="1">
      <c r="A21" t="s">
        <v>427</v>
      </c>
      <c r="B21" s="123" t="s">
        <v>1053</v>
      </c>
      <c r="C21" s="124" t="s">
        <v>428</v>
      </c>
      <c r="D21" s="125" t="s">
        <v>429</v>
      </c>
      <c r="E21" s="125" t="s">
        <v>658</v>
      </c>
      <c r="F21" s="125" t="s">
        <v>659</v>
      </c>
      <c r="G21" s="125" t="s">
        <v>155</v>
      </c>
      <c r="H21" s="126" t="s">
        <v>156</v>
      </c>
      <c r="I21" s="127">
        <v>98550</v>
      </c>
      <c r="J21" s="128">
        <v>29565</v>
      </c>
      <c r="K21" s="128">
        <v>4484.03</v>
      </c>
      <c r="L21" s="128">
        <v>132599.03</v>
      </c>
      <c r="M21" s="129">
        <v>43882</v>
      </c>
      <c r="N21" s="130">
        <v>134290</v>
      </c>
      <c r="O21" s="131">
        <v>40287</v>
      </c>
      <c r="P21" s="131">
        <v>6110.19</v>
      </c>
      <c r="Q21" s="131">
        <v>180687.19</v>
      </c>
      <c r="R21" s="132">
        <v>44006</v>
      </c>
      <c r="S21" s="127">
        <v>144600</v>
      </c>
      <c r="T21" s="128">
        <v>17970</v>
      </c>
      <c r="U21" s="128">
        <v>5689.95</v>
      </c>
      <c r="V21" s="128">
        <v>168259.95</v>
      </c>
      <c r="W21" s="129">
        <v>44229</v>
      </c>
      <c r="X21" s="133">
        <v>20880</v>
      </c>
      <c r="Y21" s="131">
        <v>6264</v>
      </c>
      <c r="Z21" s="131">
        <v>950.04</v>
      </c>
      <c r="AA21" s="131">
        <v>28094.04</v>
      </c>
      <c r="AB21" s="134">
        <v>44336</v>
      </c>
      <c r="AC21" s="127">
        <v>285720</v>
      </c>
      <c r="AD21" s="128">
        <v>85716</v>
      </c>
      <c r="AE21" s="128">
        <v>13000.26</v>
      </c>
      <c r="AF21" s="128">
        <v>384436.26</v>
      </c>
      <c r="AG21" s="129">
        <v>44399</v>
      </c>
      <c r="AH21" s="353">
        <v>289320</v>
      </c>
      <c r="AI21" s="354">
        <v>86796</v>
      </c>
      <c r="AJ21" s="354">
        <v>13164.06</v>
      </c>
      <c r="AK21" s="355">
        <v>389280.06</v>
      </c>
      <c r="AL21" s="356">
        <v>44586</v>
      </c>
      <c r="AM21" s="377">
        <v>282890</v>
      </c>
      <c r="AN21" s="378">
        <v>84867</v>
      </c>
      <c r="AO21" s="378">
        <v>12871.49</v>
      </c>
      <c r="AP21" s="379">
        <v>380628.49</v>
      </c>
      <c r="AQ21" s="380">
        <v>44781</v>
      </c>
      <c r="AR21" s="353">
        <v>6110</v>
      </c>
      <c r="AS21" s="354">
        <v>1833</v>
      </c>
      <c r="AT21" s="354">
        <v>278</v>
      </c>
      <c r="AU21" s="381">
        <v>8221</v>
      </c>
      <c r="AV21" s="382">
        <v>44838</v>
      </c>
      <c r="AW21">
        <f t="shared" si="0"/>
        <v>13149.49</v>
      </c>
      <c r="AX21" t="str">
        <f t="shared" si="1"/>
        <v>08/08/22 e 04/10/22</v>
      </c>
    </row>
    <row r="22" spans="1:50" ht="31.5" customHeight="1">
      <c r="A22" t="s">
        <v>442</v>
      </c>
      <c r="B22" s="123" t="s">
        <v>1054</v>
      </c>
      <c r="C22" s="124" t="s">
        <v>443</v>
      </c>
      <c r="D22" s="125" t="s">
        <v>444</v>
      </c>
      <c r="E22" s="125" t="s">
        <v>636</v>
      </c>
      <c r="F22" s="125" t="s">
        <v>637</v>
      </c>
      <c r="G22" s="125" t="s">
        <v>123</v>
      </c>
      <c r="H22" s="126" t="s">
        <v>124</v>
      </c>
      <c r="I22" s="127">
        <v>98550</v>
      </c>
      <c r="J22" s="128">
        <v>29565</v>
      </c>
      <c r="K22" s="128">
        <v>4484.03</v>
      </c>
      <c r="L22" s="128">
        <v>132599.03</v>
      </c>
      <c r="M22" s="129">
        <v>43880</v>
      </c>
      <c r="N22" s="130">
        <v>104150</v>
      </c>
      <c r="O22" s="131">
        <v>31245</v>
      </c>
      <c r="P22" s="131">
        <v>4738.82</v>
      </c>
      <c r="Q22" s="131">
        <v>140133.82</v>
      </c>
      <c r="R22" s="132">
        <v>44006</v>
      </c>
      <c r="S22" s="127">
        <v>91340</v>
      </c>
      <c r="T22" s="128">
        <v>0</v>
      </c>
      <c r="U22" s="128">
        <v>3196.9</v>
      </c>
      <c r="V22" s="128">
        <v>94536.9</v>
      </c>
      <c r="W22" s="129">
        <v>44229</v>
      </c>
      <c r="X22" s="133">
        <v>13570</v>
      </c>
      <c r="Y22" s="131">
        <v>4071</v>
      </c>
      <c r="Z22" s="131">
        <v>617.42999999999995</v>
      </c>
      <c r="AA22" s="131">
        <v>18258.43</v>
      </c>
      <c r="AB22" s="134">
        <v>44336</v>
      </c>
      <c r="AC22" s="127">
        <v>278520</v>
      </c>
      <c r="AD22" s="128">
        <v>83556</v>
      </c>
      <c r="AE22" s="128">
        <v>12672.66</v>
      </c>
      <c r="AF22" s="128">
        <v>374748.66</v>
      </c>
      <c r="AG22" s="129">
        <v>44399</v>
      </c>
      <c r="AH22" s="353">
        <v>289320</v>
      </c>
      <c r="AI22" s="354">
        <v>86796</v>
      </c>
      <c r="AJ22" s="354">
        <v>13164.06</v>
      </c>
      <c r="AK22" s="355">
        <v>389280.06</v>
      </c>
      <c r="AL22" s="356">
        <v>44617</v>
      </c>
      <c r="AM22" s="377">
        <v>249320</v>
      </c>
      <c r="AN22" s="378">
        <v>74796</v>
      </c>
      <c r="AO22" s="378">
        <v>11344.06</v>
      </c>
      <c r="AP22" s="379">
        <v>335460.06</v>
      </c>
      <c r="AQ22" s="380">
        <v>44781</v>
      </c>
      <c r="AR22" s="353">
        <v>18330</v>
      </c>
      <c r="AS22" s="354">
        <v>5499</v>
      </c>
      <c r="AT22" s="354">
        <v>834.01</v>
      </c>
      <c r="AU22" s="381">
        <v>24663.01</v>
      </c>
      <c r="AV22" s="382">
        <v>44838</v>
      </c>
      <c r="AW22">
        <f t="shared" si="0"/>
        <v>12178.07</v>
      </c>
      <c r="AX22" t="str">
        <f t="shared" si="1"/>
        <v>08/08/22 e 04/10/22</v>
      </c>
    </row>
    <row r="23" spans="1:50" ht="31.5" customHeight="1">
      <c r="A23" t="s">
        <v>458</v>
      </c>
      <c r="B23" s="123" t="s">
        <v>1055</v>
      </c>
      <c r="C23" s="124" t="s">
        <v>459</v>
      </c>
      <c r="D23" s="125" t="s">
        <v>460</v>
      </c>
      <c r="E23" s="125" t="s">
        <v>1056</v>
      </c>
      <c r="F23" s="125" t="s">
        <v>725</v>
      </c>
      <c r="G23" s="125" t="s">
        <v>461</v>
      </c>
      <c r="H23" s="126" t="s">
        <v>257</v>
      </c>
      <c r="I23" s="127">
        <v>98550</v>
      </c>
      <c r="J23" s="128">
        <v>29565</v>
      </c>
      <c r="K23" s="128">
        <v>4484.03</v>
      </c>
      <c r="L23" s="128">
        <v>132599.03</v>
      </c>
      <c r="M23" s="129">
        <v>43880</v>
      </c>
      <c r="N23" s="130">
        <v>138820</v>
      </c>
      <c r="O23" s="131">
        <v>41646</v>
      </c>
      <c r="P23" s="131">
        <v>6316.31</v>
      </c>
      <c r="Q23" s="131">
        <v>186782.31</v>
      </c>
      <c r="R23" s="132">
        <v>44006</v>
      </c>
      <c r="S23" s="127">
        <v>172650</v>
      </c>
      <c r="T23" s="128">
        <v>22230</v>
      </c>
      <c r="U23" s="128">
        <v>6820.8</v>
      </c>
      <c r="V23" s="128">
        <v>201700.8</v>
      </c>
      <c r="W23" s="129">
        <v>44229</v>
      </c>
      <c r="X23" s="133">
        <v>15370</v>
      </c>
      <c r="Y23" s="131">
        <v>4611</v>
      </c>
      <c r="Z23" s="131">
        <v>699.33</v>
      </c>
      <c r="AA23" s="131">
        <v>20680.330000000002</v>
      </c>
      <c r="AB23" s="134">
        <v>44337</v>
      </c>
      <c r="AC23" s="127">
        <v>289320</v>
      </c>
      <c r="AD23" s="128">
        <v>86796</v>
      </c>
      <c r="AE23" s="128">
        <v>13164.06</v>
      </c>
      <c r="AF23" s="128">
        <v>389280.06</v>
      </c>
      <c r="AG23" s="129">
        <v>44399</v>
      </c>
      <c r="AH23" s="353">
        <v>289320</v>
      </c>
      <c r="AI23" s="354">
        <v>86796</v>
      </c>
      <c r="AJ23" s="354">
        <v>13164.06</v>
      </c>
      <c r="AK23" s="355">
        <v>389280.06</v>
      </c>
      <c r="AL23" s="356">
        <v>44595</v>
      </c>
      <c r="AM23" s="377">
        <v>226010</v>
      </c>
      <c r="AN23" s="378">
        <v>67803</v>
      </c>
      <c r="AO23" s="378">
        <v>10283.450000000001</v>
      </c>
      <c r="AP23" s="379">
        <v>304096.45</v>
      </c>
      <c r="AQ23" s="380">
        <v>44823</v>
      </c>
      <c r="AR23" s="353">
        <v>18330</v>
      </c>
      <c r="AS23" s="354">
        <v>5499</v>
      </c>
      <c r="AT23" s="354">
        <v>834.01</v>
      </c>
      <c r="AU23" s="381">
        <v>24663.01</v>
      </c>
      <c r="AV23" s="382">
        <v>44838</v>
      </c>
      <c r="AW23">
        <f t="shared" si="0"/>
        <v>11117.460000000001</v>
      </c>
      <c r="AX23" t="str">
        <f t="shared" si="1"/>
        <v>19/09/22 e 04/10/22</v>
      </c>
    </row>
    <row r="24" spans="1:50" ht="31.5" customHeight="1">
      <c r="A24" t="s">
        <v>482</v>
      </c>
      <c r="B24" s="123" t="s">
        <v>1057</v>
      </c>
      <c r="C24" s="124" t="s">
        <v>483</v>
      </c>
      <c r="D24" s="125" t="s">
        <v>484</v>
      </c>
      <c r="E24" s="125" t="s">
        <v>741</v>
      </c>
      <c r="F24" s="125" t="s">
        <v>742</v>
      </c>
      <c r="G24" s="125" t="s">
        <v>485</v>
      </c>
      <c r="H24" s="126" t="s">
        <v>279</v>
      </c>
      <c r="I24" s="127">
        <v>98550</v>
      </c>
      <c r="J24" s="128">
        <v>29565</v>
      </c>
      <c r="K24" s="128">
        <v>4484.03</v>
      </c>
      <c r="L24" s="128">
        <v>132599.03</v>
      </c>
      <c r="M24" s="129">
        <v>43880</v>
      </c>
      <c r="N24" s="130">
        <v>127630</v>
      </c>
      <c r="O24" s="131">
        <v>38289</v>
      </c>
      <c r="P24" s="131">
        <v>5807.16</v>
      </c>
      <c r="Q24" s="131">
        <v>171726.16</v>
      </c>
      <c r="R24" s="132">
        <v>44006</v>
      </c>
      <c r="S24" s="127">
        <v>159770</v>
      </c>
      <c r="T24" s="128">
        <v>18366</v>
      </c>
      <c r="U24" s="128">
        <v>6234.76</v>
      </c>
      <c r="V24" s="128">
        <v>184370.76</v>
      </c>
      <c r="W24" s="129">
        <v>44229</v>
      </c>
      <c r="X24" s="133">
        <v>21480</v>
      </c>
      <c r="Y24" s="131">
        <v>6444</v>
      </c>
      <c r="Z24" s="131">
        <v>977.34</v>
      </c>
      <c r="AA24" s="131">
        <v>28901.34</v>
      </c>
      <c r="AB24" s="134">
        <v>44337</v>
      </c>
      <c r="AC24" s="127">
        <v>289320</v>
      </c>
      <c r="AD24" s="128">
        <v>86796</v>
      </c>
      <c r="AE24" s="128">
        <v>13164.06</v>
      </c>
      <c r="AF24" s="128">
        <v>389280.06</v>
      </c>
      <c r="AG24" s="129">
        <v>44399</v>
      </c>
      <c r="AH24" s="353">
        <v>289320</v>
      </c>
      <c r="AI24" s="354">
        <v>86796</v>
      </c>
      <c r="AJ24" s="354">
        <v>13164.06</v>
      </c>
      <c r="AK24" s="355">
        <v>389280.06</v>
      </c>
      <c r="AL24" s="356">
        <v>44596</v>
      </c>
      <c r="AM24" s="377">
        <v>277830</v>
      </c>
      <c r="AN24" s="378">
        <v>83349</v>
      </c>
      <c r="AO24" s="378">
        <v>12641.26</v>
      </c>
      <c r="AP24" s="379">
        <v>373820.26</v>
      </c>
      <c r="AQ24" s="380">
        <v>44781</v>
      </c>
      <c r="AR24" s="353">
        <v>18330</v>
      </c>
      <c r="AS24" s="354">
        <v>5499</v>
      </c>
      <c r="AT24" s="354">
        <v>834.01</v>
      </c>
      <c r="AU24" s="381">
        <v>24663.01</v>
      </c>
      <c r="AV24" s="382">
        <v>44839</v>
      </c>
      <c r="AW24">
        <f t="shared" si="0"/>
        <v>13475.27</v>
      </c>
      <c r="AX24" t="str">
        <f t="shared" si="1"/>
        <v>08/08/22 e 05/10/22</v>
      </c>
    </row>
    <row r="25" spans="1:50" ht="31.5" customHeight="1">
      <c r="A25" t="s">
        <v>507</v>
      </c>
      <c r="B25" s="123" t="s">
        <v>1058</v>
      </c>
      <c r="C25" s="124" t="s">
        <v>508</v>
      </c>
      <c r="D25" s="125" t="s">
        <v>509</v>
      </c>
      <c r="E25" s="125" t="s">
        <v>1044</v>
      </c>
      <c r="F25" s="125" t="s">
        <v>208</v>
      </c>
      <c r="G25" s="125" t="s">
        <v>207</v>
      </c>
      <c r="H25" s="126" t="s">
        <v>208</v>
      </c>
      <c r="I25" s="127">
        <v>96750</v>
      </c>
      <c r="J25" s="128">
        <v>29025</v>
      </c>
      <c r="K25" s="128">
        <v>0</v>
      </c>
      <c r="L25" s="128">
        <v>125775</v>
      </c>
      <c r="M25" s="129">
        <v>43879</v>
      </c>
      <c r="N25" s="130">
        <v>96750</v>
      </c>
      <c r="O25" s="131">
        <v>29025</v>
      </c>
      <c r="P25" s="131">
        <v>0</v>
      </c>
      <c r="Q25" s="131">
        <v>125775</v>
      </c>
      <c r="R25" s="132">
        <v>44006</v>
      </c>
      <c r="S25" s="127">
        <v>84270</v>
      </c>
      <c r="T25" s="128">
        <v>0</v>
      </c>
      <c r="U25" s="128">
        <v>0</v>
      </c>
      <c r="V25" s="128">
        <v>84270</v>
      </c>
      <c r="W25" s="129">
        <v>44229</v>
      </c>
      <c r="X25" s="133">
        <v>20280</v>
      </c>
      <c r="Y25" s="131">
        <v>6084</v>
      </c>
      <c r="Z25" s="131">
        <v>0</v>
      </c>
      <c r="AA25" s="131">
        <v>26364</v>
      </c>
      <c r="AB25" s="134">
        <v>44336</v>
      </c>
      <c r="AC25" s="127">
        <v>278520</v>
      </c>
      <c r="AD25" s="128">
        <v>83556</v>
      </c>
      <c r="AE25" s="128">
        <v>0</v>
      </c>
      <c r="AF25" s="128">
        <v>362076</v>
      </c>
      <c r="AG25" s="129">
        <v>44399</v>
      </c>
      <c r="AH25" s="353">
        <v>282120</v>
      </c>
      <c r="AI25" s="354">
        <v>84636</v>
      </c>
      <c r="AJ25" s="354">
        <v>0</v>
      </c>
      <c r="AK25" s="355">
        <v>366756</v>
      </c>
      <c r="AL25" s="356">
        <v>44595</v>
      </c>
      <c r="AM25" s="377">
        <v>264200</v>
      </c>
      <c r="AN25" s="378">
        <v>79260</v>
      </c>
      <c r="AO25" s="378">
        <v>0</v>
      </c>
      <c r="AP25" s="379">
        <v>343460</v>
      </c>
      <c r="AQ25" s="380">
        <v>44813</v>
      </c>
      <c r="AR25" s="353">
        <v>6110</v>
      </c>
      <c r="AS25" s="354">
        <v>1833</v>
      </c>
      <c r="AT25" s="354">
        <v>0</v>
      </c>
      <c r="AU25" s="381">
        <v>7943</v>
      </c>
      <c r="AV25" s="382">
        <v>44838</v>
      </c>
      <c r="AW25">
        <f t="shared" si="0"/>
        <v>0</v>
      </c>
      <c r="AX25" t="str">
        <f t="shared" si="1"/>
        <v>N/A</v>
      </c>
    </row>
    <row r="26" spans="1:50" ht="31.5" customHeight="1">
      <c r="A26" t="s">
        <v>523</v>
      </c>
      <c r="B26" s="123" t="s">
        <v>1059</v>
      </c>
      <c r="C26" s="124" t="s">
        <v>524</v>
      </c>
      <c r="D26" s="125" t="s">
        <v>525</v>
      </c>
      <c r="E26" s="125" t="s">
        <v>295</v>
      </c>
      <c r="F26" s="135" t="s">
        <v>296</v>
      </c>
      <c r="G26" s="125" t="s">
        <v>295</v>
      </c>
      <c r="H26" s="126" t="s">
        <v>296</v>
      </c>
      <c r="I26" s="127">
        <v>0</v>
      </c>
      <c r="J26" s="128">
        <v>0</v>
      </c>
      <c r="K26" s="128">
        <v>0</v>
      </c>
      <c r="L26" s="128">
        <v>0</v>
      </c>
      <c r="M26" s="129" t="s">
        <v>1060</v>
      </c>
      <c r="N26" s="130">
        <v>197100</v>
      </c>
      <c r="O26" s="131">
        <v>59130</v>
      </c>
      <c r="P26" s="131">
        <v>0</v>
      </c>
      <c r="Q26" s="131">
        <v>256230</v>
      </c>
      <c r="R26" s="132">
        <v>44029</v>
      </c>
      <c r="S26" s="127">
        <v>128730</v>
      </c>
      <c r="T26" s="128">
        <v>38619</v>
      </c>
      <c r="U26" s="128">
        <v>0</v>
      </c>
      <c r="V26" s="128">
        <v>167349</v>
      </c>
      <c r="W26" s="129">
        <v>44229</v>
      </c>
      <c r="X26" s="133">
        <v>21480</v>
      </c>
      <c r="Y26" s="131">
        <v>6444</v>
      </c>
      <c r="Z26" s="131">
        <v>0</v>
      </c>
      <c r="AA26" s="131">
        <v>27924</v>
      </c>
      <c r="AB26" s="134">
        <v>44337</v>
      </c>
      <c r="AC26" s="127">
        <v>289320</v>
      </c>
      <c r="AD26" s="128">
        <v>86796</v>
      </c>
      <c r="AE26" s="128">
        <v>0</v>
      </c>
      <c r="AF26" s="128">
        <v>376116</v>
      </c>
      <c r="AG26" s="129">
        <v>44399</v>
      </c>
      <c r="AH26" s="353">
        <v>289320</v>
      </c>
      <c r="AI26" s="354">
        <v>86796</v>
      </c>
      <c r="AJ26" s="354">
        <v>0</v>
      </c>
      <c r="AK26" s="355">
        <v>376116</v>
      </c>
      <c r="AL26" s="356">
        <v>44595</v>
      </c>
      <c r="AM26" s="377">
        <v>249040</v>
      </c>
      <c r="AN26" s="378">
        <v>74712</v>
      </c>
      <c r="AO26" s="378">
        <v>0</v>
      </c>
      <c r="AP26" s="379">
        <v>323752</v>
      </c>
      <c r="AQ26" s="380">
        <v>44784</v>
      </c>
      <c r="AR26" s="353">
        <v>18330</v>
      </c>
      <c r="AS26" s="354">
        <v>5499</v>
      </c>
      <c r="AT26" s="354">
        <v>0</v>
      </c>
      <c r="AU26" s="381">
        <v>23829</v>
      </c>
      <c r="AV26" s="382">
        <v>44838</v>
      </c>
      <c r="AW26">
        <f t="shared" si="0"/>
        <v>0</v>
      </c>
      <c r="AX26" t="str">
        <f t="shared" si="1"/>
        <v>N/A</v>
      </c>
    </row>
    <row r="27" spans="1:50" ht="31.5" customHeight="1">
      <c r="A27" t="s">
        <v>547</v>
      </c>
      <c r="B27" s="123" t="s">
        <v>1061</v>
      </c>
      <c r="C27" s="124" t="s">
        <v>548</v>
      </c>
      <c r="D27" s="125" t="s">
        <v>549</v>
      </c>
      <c r="E27" s="125" t="s">
        <v>761</v>
      </c>
      <c r="F27" s="125" t="s">
        <v>762</v>
      </c>
      <c r="G27" s="125" t="s">
        <v>319</v>
      </c>
      <c r="H27" s="126" t="s">
        <v>320</v>
      </c>
      <c r="I27" s="127">
        <v>98550</v>
      </c>
      <c r="J27" s="128">
        <v>29565</v>
      </c>
      <c r="K27" s="128">
        <v>4484.03</v>
      </c>
      <c r="L27" s="128">
        <v>132599.03</v>
      </c>
      <c r="M27" s="129">
        <v>43896</v>
      </c>
      <c r="N27" s="130">
        <v>128540</v>
      </c>
      <c r="O27" s="131">
        <v>38562</v>
      </c>
      <c r="P27" s="131">
        <v>5848.57</v>
      </c>
      <c r="Q27" s="131">
        <v>172950.57</v>
      </c>
      <c r="R27" s="132">
        <v>44006</v>
      </c>
      <c r="S27" s="127">
        <v>0</v>
      </c>
      <c r="T27" s="128">
        <v>0</v>
      </c>
      <c r="U27" s="128">
        <v>0</v>
      </c>
      <c r="V27" s="128">
        <v>0</v>
      </c>
      <c r="W27" s="129" t="s">
        <v>1060</v>
      </c>
      <c r="X27" s="133">
        <v>0</v>
      </c>
      <c r="Y27" s="131">
        <v>0</v>
      </c>
      <c r="Z27" s="131">
        <v>0</v>
      </c>
      <c r="AA27" s="131">
        <v>0</v>
      </c>
      <c r="AB27" s="134" t="s">
        <v>1060</v>
      </c>
      <c r="AC27" s="127">
        <v>0</v>
      </c>
      <c r="AD27" s="128">
        <v>0</v>
      </c>
      <c r="AE27" s="128">
        <v>0</v>
      </c>
      <c r="AF27" s="128">
        <v>0</v>
      </c>
      <c r="AG27" s="129" t="s">
        <v>4</v>
      </c>
      <c r="AH27" s="353">
        <v>0</v>
      </c>
      <c r="AI27" s="354">
        <v>0</v>
      </c>
      <c r="AJ27" s="354">
        <v>0</v>
      </c>
      <c r="AK27" s="355">
        <v>0</v>
      </c>
      <c r="AL27" s="356" t="s">
        <v>1060</v>
      </c>
      <c r="AM27" s="377">
        <v>0</v>
      </c>
      <c r="AN27" s="378">
        <v>0</v>
      </c>
      <c r="AO27" s="378">
        <v>0</v>
      </c>
      <c r="AP27" s="379">
        <v>0</v>
      </c>
      <c r="AQ27" s="380" t="s">
        <v>4</v>
      </c>
      <c r="AR27" s="353">
        <v>0</v>
      </c>
      <c r="AS27" s="354">
        <v>0</v>
      </c>
      <c r="AT27" s="354">
        <v>0</v>
      </c>
      <c r="AU27" s="381">
        <v>0</v>
      </c>
      <c r="AV27" s="382" t="s">
        <v>1060</v>
      </c>
      <c r="AW27">
        <f t="shared" si="0"/>
        <v>0</v>
      </c>
      <c r="AX27" t="str">
        <f t="shared" si="1"/>
        <v>N/A</v>
      </c>
    </row>
    <row r="28" spans="1:50" ht="31.5" customHeight="1">
      <c r="A28" t="s">
        <v>572</v>
      </c>
      <c r="B28" s="123" t="s">
        <v>1062</v>
      </c>
      <c r="C28" s="124" t="s">
        <v>573</v>
      </c>
      <c r="D28" s="125" t="s">
        <v>574</v>
      </c>
      <c r="E28" s="125" t="s">
        <v>774</v>
      </c>
      <c r="F28" s="125" t="s">
        <v>775</v>
      </c>
      <c r="G28" s="125" t="s">
        <v>344</v>
      </c>
      <c r="H28" s="126" t="s">
        <v>345</v>
      </c>
      <c r="I28" s="127">
        <v>98550</v>
      </c>
      <c r="J28" s="128">
        <v>29565</v>
      </c>
      <c r="K28" s="128">
        <v>4484.03</v>
      </c>
      <c r="L28" s="128">
        <v>132599.03</v>
      </c>
      <c r="M28" s="129">
        <v>43880</v>
      </c>
      <c r="N28" s="130">
        <v>166540</v>
      </c>
      <c r="O28" s="131">
        <v>49962</v>
      </c>
      <c r="P28" s="131">
        <v>7577.57</v>
      </c>
      <c r="Q28" s="131">
        <v>224079.57</v>
      </c>
      <c r="R28" s="132">
        <v>44006</v>
      </c>
      <c r="S28" s="127">
        <v>187820</v>
      </c>
      <c r="T28" s="128">
        <v>26781</v>
      </c>
      <c r="U28" s="128">
        <v>7511.04</v>
      </c>
      <c r="V28" s="128">
        <v>222112.04</v>
      </c>
      <c r="W28" s="129">
        <v>44229</v>
      </c>
      <c r="X28" s="133">
        <v>21480</v>
      </c>
      <c r="Y28" s="131">
        <v>6444</v>
      </c>
      <c r="Z28" s="131">
        <v>977.34</v>
      </c>
      <c r="AA28" s="131">
        <v>28901.34</v>
      </c>
      <c r="AB28" s="134">
        <v>44336</v>
      </c>
      <c r="AC28" s="127">
        <v>289320</v>
      </c>
      <c r="AD28" s="128">
        <v>86796</v>
      </c>
      <c r="AE28" s="128">
        <v>13164.06</v>
      </c>
      <c r="AF28" s="128">
        <v>389280.06</v>
      </c>
      <c r="AG28" s="129">
        <v>44399</v>
      </c>
      <c r="AH28" s="353">
        <v>289320</v>
      </c>
      <c r="AI28" s="354">
        <v>86796</v>
      </c>
      <c r="AJ28" s="354">
        <v>13164.06</v>
      </c>
      <c r="AK28" s="355">
        <v>389280.06</v>
      </c>
      <c r="AL28" s="356">
        <v>44595</v>
      </c>
      <c r="AM28" s="377">
        <v>234630</v>
      </c>
      <c r="AN28" s="378">
        <v>70389</v>
      </c>
      <c r="AO28" s="378">
        <v>10675.66</v>
      </c>
      <c r="AP28" s="379">
        <v>315694.65999999997</v>
      </c>
      <c r="AQ28" s="380">
        <v>44816</v>
      </c>
      <c r="AR28" s="353">
        <v>18330</v>
      </c>
      <c r="AS28" s="354">
        <v>5499</v>
      </c>
      <c r="AT28" s="354">
        <v>834.01</v>
      </c>
      <c r="AU28" s="381">
        <v>24663.01</v>
      </c>
      <c r="AV28" s="382">
        <v>44838</v>
      </c>
      <c r="AW28">
        <f t="shared" si="0"/>
        <v>11509.67</v>
      </c>
      <c r="AX28" t="str">
        <f t="shared" si="1"/>
        <v>12/09/22 e 04/10/22</v>
      </c>
    </row>
    <row r="29" spans="1:50" ht="31.5" customHeight="1">
      <c r="A29" t="s">
        <v>597</v>
      </c>
      <c r="B29" s="123" t="s">
        <v>1063</v>
      </c>
      <c r="C29" s="124" t="s">
        <v>598</v>
      </c>
      <c r="D29" s="125" t="s">
        <v>599</v>
      </c>
      <c r="E29" s="125" t="s">
        <v>1064</v>
      </c>
      <c r="F29" s="125" t="s">
        <v>601</v>
      </c>
      <c r="G29" s="125" t="s">
        <v>1065</v>
      </c>
      <c r="H29" s="126" t="s">
        <v>601</v>
      </c>
      <c r="I29" s="127">
        <v>98550</v>
      </c>
      <c r="J29" s="128">
        <v>29565</v>
      </c>
      <c r="K29" s="128">
        <v>0</v>
      </c>
      <c r="L29" s="128">
        <v>128115</v>
      </c>
      <c r="M29" s="129">
        <v>43880</v>
      </c>
      <c r="N29" s="130">
        <v>104150</v>
      </c>
      <c r="O29" s="131">
        <v>31245</v>
      </c>
      <c r="P29" s="131">
        <v>0</v>
      </c>
      <c r="Q29" s="131">
        <v>135395</v>
      </c>
      <c r="R29" s="132">
        <v>44029</v>
      </c>
      <c r="S29" s="127">
        <v>134330</v>
      </c>
      <c r="T29" s="128">
        <v>10734</v>
      </c>
      <c r="U29" s="128">
        <v>0</v>
      </c>
      <c r="V29" s="128">
        <v>145064</v>
      </c>
      <c r="W29" s="129">
        <v>44229</v>
      </c>
      <c r="X29" s="133">
        <v>20280</v>
      </c>
      <c r="Y29" s="131">
        <v>6084</v>
      </c>
      <c r="Z29" s="131">
        <v>0</v>
      </c>
      <c r="AA29" s="131">
        <v>26364</v>
      </c>
      <c r="AB29" s="134">
        <v>44337</v>
      </c>
      <c r="AC29" s="127">
        <v>282120</v>
      </c>
      <c r="AD29" s="128">
        <v>84636</v>
      </c>
      <c r="AE29" s="128">
        <v>0</v>
      </c>
      <c r="AF29" s="128">
        <v>366756</v>
      </c>
      <c r="AG29" s="129">
        <v>44399</v>
      </c>
      <c r="AH29" s="353">
        <v>289320</v>
      </c>
      <c r="AI29" s="354">
        <v>86796</v>
      </c>
      <c r="AJ29" s="354">
        <v>0</v>
      </c>
      <c r="AK29" s="355">
        <v>376116</v>
      </c>
      <c r="AL29" s="356">
        <v>44596</v>
      </c>
      <c r="AM29" s="377">
        <v>239050</v>
      </c>
      <c r="AN29" s="378">
        <v>71715</v>
      </c>
      <c r="AO29" s="378">
        <v>0</v>
      </c>
      <c r="AP29" s="379">
        <v>310765</v>
      </c>
      <c r="AQ29" s="380">
        <v>44784</v>
      </c>
      <c r="AR29" s="353">
        <v>18330</v>
      </c>
      <c r="AS29" s="354">
        <v>5499</v>
      </c>
      <c r="AT29" s="354">
        <v>0</v>
      </c>
      <c r="AU29" s="381">
        <v>23829</v>
      </c>
      <c r="AV29" s="382">
        <v>44844</v>
      </c>
      <c r="AW29">
        <f t="shared" si="0"/>
        <v>0</v>
      </c>
      <c r="AX29" t="str">
        <f t="shared" si="1"/>
        <v>N/A</v>
      </c>
    </row>
    <row r="30" spans="1:50" ht="31.5" customHeight="1">
      <c r="A30" t="s">
        <v>621</v>
      </c>
      <c r="B30" s="123" t="s">
        <v>1066</v>
      </c>
      <c r="C30" s="124" t="s">
        <v>622</v>
      </c>
      <c r="D30" s="125" t="s">
        <v>623</v>
      </c>
      <c r="E30" s="125" t="s">
        <v>295</v>
      </c>
      <c r="F30" s="135" t="s">
        <v>296</v>
      </c>
      <c r="G30" s="125" t="s">
        <v>295</v>
      </c>
      <c r="H30" s="126" t="s">
        <v>296</v>
      </c>
      <c r="I30" s="127">
        <v>0</v>
      </c>
      <c r="J30" s="128">
        <v>0</v>
      </c>
      <c r="K30" s="128">
        <v>0</v>
      </c>
      <c r="L30" s="128">
        <v>0</v>
      </c>
      <c r="M30" s="129" t="s">
        <v>1060</v>
      </c>
      <c r="N30" s="130">
        <v>182700</v>
      </c>
      <c r="O30" s="131">
        <v>54810</v>
      </c>
      <c r="P30" s="131">
        <v>0</v>
      </c>
      <c r="Q30" s="131">
        <v>237510</v>
      </c>
      <c r="R30" s="132">
        <v>44006</v>
      </c>
      <c r="S30" s="127">
        <v>65270</v>
      </c>
      <c r="T30" s="128">
        <v>19581</v>
      </c>
      <c r="U30" s="128">
        <v>0</v>
      </c>
      <c r="V30" s="128">
        <v>84851</v>
      </c>
      <c r="W30" s="129">
        <v>44229</v>
      </c>
      <c r="X30" s="133">
        <v>12970</v>
      </c>
      <c r="Y30" s="131">
        <v>3891</v>
      </c>
      <c r="Z30" s="131">
        <v>0</v>
      </c>
      <c r="AA30" s="131">
        <v>16861</v>
      </c>
      <c r="AB30" s="134">
        <v>44337</v>
      </c>
      <c r="AC30" s="127">
        <v>260520</v>
      </c>
      <c r="AD30" s="128">
        <v>78156</v>
      </c>
      <c r="AE30" s="128">
        <v>0</v>
      </c>
      <c r="AF30" s="128">
        <v>338676</v>
      </c>
      <c r="AG30" s="129">
        <v>44399</v>
      </c>
      <c r="AH30" s="353">
        <v>260520</v>
      </c>
      <c r="AI30" s="354">
        <v>78156</v>
      </c>
      <c r="AJ30" s="354">
        <v>0</v>
      </c>
      <c r="AK30" s="355">
        <v>338676</v>
      </c>
      <c r="AL30" s="356">
        <v>44595</v>
      </c>
      <c r="AM30" s="377">
        <v>236070</v>
      </c>
      <c r="AN30" s="378">
        <v>70821</v>
      </c>
      <c r="AO30" s="378">
        <v>0</v>
      </c>
      <c r="AP30" s="379">
        <v>306891</v>
      </c>
      <c r="AQ30" s="380">
        <v>44778</v>
      </c>
      <c r="AR30" s="353">
        <v>18330</v>
      </c>
      <c r="AS30" s="354">
        <v>5499</v>
      </c>
      <c r="AT30" s="354">
        <v>0</v>
      </c>
      <c r="AU30" s="381">
        <v>23829</v>
      </c>
      <c r="AV30" s="382">
        <v>44838</v>
      </c>
      <c r="AW30">
        <f t="shared" si="0"/>
        <v>0</v>
      </c>
      <c r="AX30" t="str">
        <f t="shared" si="1"/>
        <v>N/A</v>
      </c>
    </row>
    <row r="31" spans="1:50" ht="31.5" customHeight="1">
      <c r="A31" t="s">
        <v>633</v>
      </c>
      <c r="B31" s="123" t="s">
        <v>1067</v>
      </c>
      <c r="C31" s="124" t="s">
        <v>634</v>
      </c>
      <c r="D31" s="125" t="s">
        <v>635</v>
      </c>
      <c r="E31" s="125" t="s">
        <v>658</v>
      </c>
      <c r="F31" s="125" t="s">
        <v>659</v>
      </c>
      <c r="G31" s="125" t="s">
        <v>155</v>
      </c>
      <c r="H31" s="126" t="s">
        <v>156</v>
      </c>
      <c r="I31" s="127">
        <v>96750</v>
      </c>
      <c r="J31" s="128">
        <v>29025</v>
      </c>
      <c r="K31" s="128">
        <v>4402.13</v>
      </c>
      <c r="L31" s="128">
        <v>130177.13</v>
      </c>
      <c r="M31" s="129">
        <v>43882</v>
      </c>
      <c r="N31" s="130">
        <v>103990</v>
      </c>
      <c r="O31" s="131">
        <v>31197</v>
      </c>
      <c r="P31" s="131">
        <v>4731.54</v>
      </c>
      <c r="Q31" s="131">
        <v>139918.54</v>
      </c>
      <c r="R31" s="132">
        <v>44006</v>
      </c>
      <c r="S31" s="127">
        <v>152530</v>
      </c>
      <c r="T31" s="128">
        <v>16734</v>
      </c>
      <c r="U31" s="128">
        <v>5924.24</v>
      </c>
      <c r="V31" s="128">
        <v>175188.24</v>
      </c>
      <c r="W31" s="129">
        <v>44229</v>
      </c>
      <c r="X31" s="133">
        <v>20880</v>
      </c>
      <c r="Y31" s="131">
        <v>6264</v>
      </c>
      <c r="Z31" s="131">
        <v>950.04</v>
      </c>
      <c r="AA31" s="131">
        <v>28094.04</v>
      </c>
      <c r="AB31" s="134">
        <v>44336</v>
      </c>
      <c r="AC31" s="127">
        <v>282120</v>
      </c>
      <c r="AD31" s="128">
        <v>84636</v>
      </c>
      <c r="AE31" s="128">
        <v>12836.46</v>
      </c>
      <c r="AF31" s="128">
        <v>379592.46</v>
      </c>
      <c r="AG31" s="129">
        <v>44399</v>
      </c>
      <c r="AH31" s="353">
        <v>282120</v>
      </c>
      <c r="AI31" s="354">
        <v>84636</v>
      </c>
      <c r="AJ31" s="354">
        <v>12836.46</v>
      </c>
      <c r="AK31" s="355">
        <v>379592.46</v>
      </c>
      <c r="AL31" s="356">
        <v>44586</v>
      </c>
      <c r="AM31" s="377">
        <v>242050</v>
      </c>
      <c r="AN31" s="378">
        <v>72615</v>
      </c>
      <c r="AO31" s="378">
        <v>11013.27</v>
      </c>
      <c r="AP31" s="379">
        <v>325678.27</v>
      </c>
      <c r="AQ31" s="380">
        <v>44781</v>
      </c>
      <c r="AR31" s="353">
        <v>18330</v>
      </c>
      <c r="AS31" s="354">
        <v>5499</v>
      </c>
      <c r="AT31" s="354">
        <v>834.01</v>
      </c>
      <c r="AU31" s="381">
        <v>24663.01</v>
      </c>
      <c r="AV31" s="382">
        <v>44838</v>
      </c>
      <c r="AW31">
        <f t="shared" si="0"/>
        <v>11847.28</v>
      </c>
      <c r="AX31" t="str">
        <f t="shared" si="1"/>
        <v>08/08/22 e 04/10/22</v>
      </c>
    </row>
    <row r="32" spans="1:50" ht="31.5" customHeight="1">
      <c r="A32" t="s">
        <v>645</v>
      </c>
      <c r="B32" s="123" t="s">
        <v>1068</v>
      </c>
      <c r="C32" s="124" t="s">
        <v>646</v>
      </c>
      <c r="D32" s="125" t="s">
        <v>647</v>
      </c>
      <c r="E32" s="125" t="s">
        <v>797</v>
      </c>
      <c r="F32" s="125" t="s">
        <v>798</v>
      </c>
      <c r="G32" s="125" t="s">
        <v>373</v>
      </c>
      <c r="H32" s="126" t="s">
        <v>374</v>
      </c>
      <c r="I32" s="127">
        <v>96750</v>
      </c>
      <c r="J32" s="128">
        <v>29025</v>
      </c>
      <c r="K32" s="128">
        <v>4402.13</v>
      </c>
      <c r="L32" s="128">
        <v>130177.13</v>
      </c>
      <c r="M32" s="129">
        <v>43896</v>
      </c>
      <c r="N32" s="130">
        <v>136550</v>
      </c>
      <c r="O32" s="131">
        <v>40965</v>
      </c>
      <c r="P32" s="131">
        <v>6213.02</v>
      </c>
      <c r="Q32" s="131">
        <v>183728.02</v>
      </c>
      <c r="R32" s="132">
        <v>44006</v>
      </c>
      <c r="S32" s="127">
        <v>159670</v>
      </c>
      <c r="T32" s="128">
        <v>18876</v>
      </c>
      <c r="U32" s="128">
        <v>6249.11</v>
      </c>
      <c r="V32" s="128">
        <v>184795.11</v>
      </c>
      <c r="W32" s="129">
        <v>44229</v>
      </c>
      <c r="X32" s="133">
        <v>20880</v>
      </c>
      <c r="Y32" s="131">
        <v>6264</v>
      </c>
      <c r="Z32" s="131">
        <v>950.04</v>
      </c>
      <c r="AA32" s="131">
        <v>28094.04</v>
      </c>
      <c r="AB32" s="134">
        <v>44336</v>
      </c>
      <c r="AC32" s="127">
        <v>282120</v>
      </c>
      <c r="AD32" s="128">
        <v>84636</v>
      </c>
      <c r="AE32" s="128">
        <v>12836.46</v>
      </c>
      <c r="AF32" s="128">
        <v>379592.46</v>
      </c>
      <c r="AG32" s="129">
        <v>44399</v>
      </c>
      <c r="AH32" s="353">
        <v>282120</v>
      </c>
      <c r="AI32" s="354">
        <v>84636</v>
      </c>
      <c r="AJ32" s="354">
        <v>12836.46</v>
      </c>
      <c r="AK32" s="355">
        <v>379592.46</v>
      </c>
      <c r="AL32" s="356">
        <v>44589</v>
      </c>
      <c r="AM32" s="377">
        <v>256030</v>
      </c>
      <c r="AN32" s="378">
        <v>76809</v>
      </c>
      <c r="AO32" s="378">
        <v>11649.36</v>
      </c>
      <c r="AP32" s="379">
        <v>344488.36</v>
      </c>
      <c r="AQ32" s="380">
        <v>44778</v>
      </c>
      <c r="AR32" s="353">
        <v>12220</v>
      </c>
      <c r="AS32" s="354">
        <v>3666</v>
      </c>
      <c r="AT32" s="354">
        <v>556.01</v>
      </c>
      <c r="AU32" s="381">
        <v>16442.009999999998</v>
      </c>
      <c r="AV32" s="382">
        <v>44839</v>
      </c>
      <c r="AW32">
        <f t="shared" si="0"/>
        <v>12205.37</v>
      </c>
      <c r="AX32" t="str">
        <f t="shared" si="1"/>
        <v>05/08/22 e 05/10/22</v>
      </c>
    </row>
    <row r="33" spans="1:50" ht="31.5" customHeight="1">
      <c r="A33" t="s">
        <v>667</v>
      </c>
      <c r="B33" s="123" t="s">
        <v>1069</v>
      </c>
      <c r="C33" s="124" t="s">
        <v>668</v>
      </c>
      <c r="D33" s="125" t="s">
        <v>669</v>
      </c>
      <c r="E33" s="125" t="s">
        <v>1070</v>
      </c>
      <c r="F33" s="125" t="s">
        <v>1071</v>
      </c>
      <c r="G33" s="125" t="s">
        <v>388</v>
      </c>
      <c r="H33" s="126" t="s">
        <v>389</v>
      </c>
      <c r="I33" s="127">
        <v>98550</v>
      </c>
      <c r="J33" s="128">
        <v>29565</v>
      </c>
      <c r="K33" s="128">
        <v>4484.03</v>
      </c>
      <c r="L33" s="128">
        <v>132599.03</v>
      </c>
      <c r="M33" s="129">
        <v>43880</v>
      </c>
      <c r="N33" s="130">
        <v>117570</v>
      </c>
      <c r="O33" s="131">
        <v>35271</v>
      </c>
      <c r="P33" s="131">
        <v>5349.43</v>
      </c>
      <c r="Q33" s="131">
        <v>158190.43</v>
      </c>
      <c r="R33" s="132">
        <v>44006</v>
      </c>
      <c r="S33" s="127">
        <v>71040</v>
      </c>
      <c r="T33" s="128">
        <v>0</v>
      </c>
      <c r="U33" s="128">
        <v>2486.4</v>
      </c>
      <c r="V33" s="128">
        <v>73526.399999999994</v>
      </c>
      <c r="W33" s="129">
        <v>44229</v>
      </c>
      <c r="X33" s="133">
        <v>9110</v>
      </c>
      <c r="Y33" s="131">
        <v>2733</v>
      </c>
      <c r="Z33" s="131">
        <v>414.5</v>
      </c>
      <c r="AA33" s="131">
        <v>12257.5</v>
      </c>
      <c r="AB33" s="134">
        <v>44337</v>
      </c>
      <c r="AC33" s="127">
        <v>251760</v>
      </c>
      <c r="AD33" s="128">
        <v>75528</v>
      </c>
      <c r="AE33" s="128">
        <v>11455.08</v>
      </c>
      <c r="AF33" s="128">
        <v>338743.08</v>
      </c>
      <c r="AG33" s="129">
        <v>44399</v>
      </c>
      <c r="AH33" s="353">
        <v>289320</v>
      </c>
      <c r="AI33" s="354">
        <v>86796</v>
      </c>
      <c r="AJ33" s="354">
        <v>13164.06</v>
      </c>
      <c r="AK33" s="355">
        <v>389280.06</v>
      </c>
      <c r="AL33" s="356">
        <v>44603</v>
      </c>
      <c r="AM33" s="377">
        <v>209260</v>
      </c>
      <c r="AN33" s="378">
        <v>62778</v>
      </c>
      <c r="AO33" s="378">
        <v>9521.33</v>
      </c>
      <c r="AP33" s="379">
        <v>281559.33</v>
      </c>
      <c r="AQ33" s="380">
        <v>44781</v>
      </c>
      <c r="AR33" s="353">
        <v>18330</v>
      </c>
      <c r="AS33" s="354">
        <v>5499</v>
      </c>
      <c r="AT33" s="354">
        <v>834.01</v>
      </c>
      <c r="AU33" s="381">
        <v>24663.01</v>
      </c>
      <c r="AV33" s="382">
        <v>44839</v>
      </c>
      <c r="AW33">
        <f t="shared" si="0"/>
        <v>10355.34</v>
      </c>
      <c r="AX33" t="str">
        <f t="shared" si="1"/>
        <v>08/08/22 e 05/10/22</v>
      </c>
    </row>
    <row r="34" spans="1:50" ht="31.5" customHeight="1">
      <c r="A34" t="s">
        <v>689</v>
      </c>
      <c r="B34" s="123" t="s">
        <v>1072</v>
      </c>
      <c r="C34" s="124" t="s">
        <v>690</v>
      </c>
      <c r="D34" s="125" t="s">
        <v>691</v>
      </c>
      <c r="E34" s="125" t="s">
        <v>774</v>
      </c>
      <c r="F34" s="125" t="s">
        <v>775</v>
      </c>
      <c r="G34" s="125" t="s">
        <v>344</v>
      </c>
      <c r="H34" s="126" t="s">
        <v>345</v>
      </c>
      <c r="I34" s="127">
        <v>96750</v>
      </c>
      <c r="J34" s="128">
        <v>29025</v>
      </c>
      <c r="K34" s="128">
        <v>4402.13</v>
      </c>
      <c r="L34" s="128">
        <v>130177.13</v>
      </c>
      <c r="M34" s="129">
        <v>43880</v>
      </c>
      <c r="N34" s="130">
        <v>145990</v>
      </c>
      <c r="O34" s="131">
        <v>43797</v>
      </c>
      <c r="P34" s="131">
        <v>6642.54</v>
      </c>
      <c r="Q34" s="131">
        <v>196429.54</v>
      </c>
      <c r="R34" s="132">
        <v>44006</v>
      </c>
      <c r="S34" s="127">
        <v>186240</v>
      </c>
      <c r="T34" s="128">
        <v>26847</v>
      </c>
      <c r="U34" s="128">
        <v>7458.05</v>
      </c>
      <c r="V34" s="128">
        <v>220545.05</v>
      </c>
      <c r="W34" s="129">
        <v>44229</v>
      </c>
      <c r="X34" s="133">
        <v>20280</v>
      </c>
      <c r="Y34" s="131">
        <v>6084</v>
      </c>
      <c r="Z34" s="131">
        <v>922.74</v>
      </c>
      <c r="AA34" s="131">
        <v>27286.74</v>
      </c>
      <c r="AB34" s="134">
        <v>44336</v>
      </c>
      <c r="AC34" s="127">
        <v>278520</v>
      </c>
      <c r="AD34" s="128">
        <v>83556</v>
      </c>
      <c r="AE34" s="128">
        <v>12672.66</v>
      </c>
      <c r="AF34" s="128">
        <v>374748.66</v>
      </c>
      <c r="AG34" s="129">
        <v>44399</v>
      </c>
      <c r="AH34" s="353">
        <v>282120</v>
      </c>
      <c r="AI34" s="354">
        <v>84636</v>
      </c>
      <c r="AJ34" s="354">
        <v>12836.46</v>
      </c>
      <c r="AK34" s="355">
        <v>379592.46</v>
      </c>
      <c r="AL34" s="356">
        <v>44589</v>
      </c>
      <c r="AM34" s="377">
        <v>217530</v>
      </c>
      <c r="AN34" s="378">
        <v>65259</v>
      </c>
      <c r="AO34" s="378">
        <v>9897.61</v>
      </c>
      <c r="AP34" s="379">
        <v>292686.61</v>
      </c>
      <c r="AQ34" s="380">
        <v>44781</v>
      </c>
      <c r="AR34" s="353">
        <v>18330</v>
      </c>
      <c r="AS34" s="354">
        <v>5499</v>
      </c>
      <c r="AT34" s="354">
        <v>834.01</v>
      </c>
      <c r="AU34" s="381">
        <v>24663.01</v>
      </c>
      <c r="AV34" s="382">
        <v>44838</v>
      </c>
      <c r="AW34">
        <f t="shared" si="0"/>
        <v>10731.62</v>
      </c>
      <c r="AX34" t="str">
        <f t="shared" si="1"/>
        <v>08/08/22 e 04/10/22</v>
      </c>
    </row>
    <row r="35" spans="1:50" ht="31.5" customHeight="1">
      <c r="A35" t="s">
        <v>701</v>
      </c>
      <c r="B35" s="123" t="s">
        <v>1073</v>
      </c>
      <c r="C35" s="124" t="s">
        <v>702</v>
      </c>
      <c r="D35" s="125" t="s">
        <v>703</v>
      </c>
      <c r="E35" s="125" t="s">
        <v>1074</v>
      </c>
      <c r="F35" s="125" t="s">
        <v>682</v>
      </c>
      <c r="G35" s="125" t="s">
        <v>183</v>
      </c>
      <c r="H35" s="126" t="s">
        <v>184</v>
      </c>
      <c r="I35" s="127">
        <v>96750</v>
      </c>
      <c r="J35" s="128">
        <v>29025</v>
      </c>
      <c r="K35" s="128">
        <v>4402.13</v>
      </c>
      <c r="L35" s="128">
        <v>130177.13</v>
      </c>
      <c r="M35" s="129">
        <v>43880</v>
      </c>
      <c r="N35" s="130">
        <v>105150</v>
      </c>
      <c r="O35" s="131">
        <v>31545</v>
      </c>
      <c r="P35" s="131">
        <v>4784.32</v>
      </c>
      <c r="Q35" s="131">
        <v>141479.32</v>
      </c>
      <c r="R35" s="132">
        <v>44006</v>
      </c>
      <c r="S35" s="127">
        <v>85460</v>
      </c>
      <c r="T35" s="128">
        <v>0</v>
      </c>
      <c r="U35" s="128">
        <v>2991.1</v>
      </c>
      <c r="V35" s="128">
        <v>88451.1</v>
      </c>
      <c r="W35" s="129">
        <v>44229</v>
      </c>
      <c r="X35" s="133">
        <v>10910</v>
      </c>
      <c r="Y35" s="131">
        <v>3273</v>
      </c>
      <c r="Z35" s="131">
        <v>496.4</v>
      </c>
      <c r="AA35" s="131">
        <v>14679.4</v>
      </c>
      <c r="AB35" s="134">
        <v>44336</v>
      </c>
      <c r="AC35" s="127">
        <v>222300</v>
      </c>
      <c r="AD35" s="128">
        <v>66690</v>
      </c>
      <c r="AE35" s="128">
        <v>10114.65</v>
      </c>
      <c r="AF35" s="128">
        <v>299104.65000000002</v>
      </c>
      <c r="AG35" s="129">
        <v>44399</v>
      </c>
      <c r="AH35" s="353">
        <v>282120</v>
      </c>
      <c r="AI35" s="354">
        <v>84636</v>
      </c>
      <c r="AJ35" s="354">
        <v>12836.46</v>
      </c>
      <c r="AK35" s="355">
        <v>379592.46</v>
      </c>
      <c r="AL35" s="356">
        <v>44596</v>
      </c>
      <c r="AM35" s="377">
        <v>232270</v>
      </c>
      <c r="AN35" s="378">
        <v>69681</v>
      </c>
      <c r="AO35" s="378">
        <v>10568.28</v>
      </c>
      <c r="AP35" s="379">
        <v>312519.28000000003</v>
      </c>
      <c r="AQ35" s="380">
        <v>44781</v>
      </c>
      <c r="AR35" s="353">
        <v>18330</v>
      </c>
      <c r="AS35" s="354">
        <v>5499</v>
      </c>
      <c r="AT35" s="354">
        <v>834.01</v>
      </c>
      <c r="AU35" s="381">
        <v>24663.01</v>
      </c>
      <c r="AV35" s="382">
        <v>44838</v>
      </c>
      <c r="AW35">
        <f t="shared" si="0"/>
        <v>11402.29</v>
      </c>
      <c r="AX35" t="str">
        <f t="shared" si="1"/>
        <v>08/08/22 e 04/10/22</v>
      </c>
    </row>
    <row r="36" spans="1:50" ht="31.5" customHeight="1">
      <c r="A36" t="s">
        <v>713</v>
      </c>
      <c r="B36" s="123" t="s">
        <v>1075</v>
      </c>
      <c r="C36" s="124" t="s">
        <v>714</v>
      </c>
      <c r="D36" s="125" t="s">
        <v>715</v>
      </c>
      <c r="E36" s="125" t="s">
        <v>1076</v>
      </c>
      <c r="F36" s="125" t="s">
        <v>405</v>
      </c>
      <c r="G36" s="125" t="s">
        <v>404</v>
      </c>
      <c r="H36" s="126" t="s">
        <v>405</v>
      </c>
      <c r="I36" s="127">
        <v>96750</v>
      </c>
      <c r="J36" s="128">
        <v>29025</v>
      </c>
      <c r="K36" s="128">
        <v>0</v>
      </c>
      <c r="L36" s="128">
        <v>125775</v>
      </c>
      <c r="M36" s="129">
        <v>43880</v>
      </c>
      <c r="N36" s="130">
        <v>153110</v>
      </c>
      <c r="O36" s="131">
        <v>45933</v>
      </c>
      <c r="P36" s="131">
        <v>0</v>
      </c>
      <c r="Q36" s="131">
        <v>199043</v>
      </c>
      <c r="R36" s="132">
        <v>44006</v>
      </c>
      <c r="S36" s="127">
        <v>168380</v>
      </c>
      <c r="T36" s="128">
        <v>21489</v>
      </c>
      <c r="U36" s="128">
        <v>0</v>
      </c>
      <c r="V36" s="128">
        <v>189869</v>
      </c>
      <c r="W36" s="129">
        <v>44229</v>
      </c>
      <c r="X36" s="133">
        <v>20280</v>
      </c>
      <c r="Y36" s="131">
        <v>6084</v>
      </c>
      <c r="Z36" s="131">
        <v>0</v>
      </c>
      <c r="AA36" s="131">
        <v>26364</v>
      </c>
      <c r="AB36" s="134">
        <v>44337</v>
      </c>
      <c r="AC36" s="127">
        <v>278520</v>
      </c>
      <c r="AD36" s="128">
        <v>83556</v>
      </c>
      <c r="AE36" s="128">
        <v>0</v>
      </c>
      <c r="AF36" s="128">
        <v>362076</v>
      </c>
      <c r="AG36" s="129">
        <v>44399</v>
      </c>
      <c r="AH36" s="353">
        <v>282120</v>
      </c>
      <c r="AI36" s="354">
        <v>84636</v>
      </c>
      <c r="AJ36" s="354">
        <v>0</v>
      </c>
      <c r="AK36" s="355">
        <v>366756</v>
      </c>
      <c r="AL36" s="356">
        <v>44589</v>
      </c>
      <c r="AM36" s="377">
        <v>251230</v>
      </c>
      <c r="AN36" s="378">
        <v>75369</v>
      </c>
      <c r="AO36" s="378">
        <v>0</v>
      </c>
      <c r="AP36" s="379">
        <v>326599</v>
      </c>
      <c r="AQ36" s="380">
        <v>44781</v>
      </c>
      <c r="AR36" s="353">
        <v>18330</v>
      </c>
      <c r="AS36" s="354">
        <v>5499</v>
      </c>
      <c r="AT36" s="354">
        <v>0</v>
      </c>
      <c r="AU36" s="381">
        <v>23829</v>
      </c>
      <c r="AV36" s="382">
        <v>44839</v>
      </c>
      <c r="AW36">
        <f t="shared" si="0"/>
        <v>0</v>
      </c>
      <c r="AX36" t="str">
        <f t="shared" si="1"/>
        <v>N/A</v>
      </c>
    </row>
    <row r="37" spans="1:50" ht="31.5" customHeight="1">
      <c r="A37" t="s">
        <v>730</v>
      </c>
      <c r="B37" s="123" t="s">
        <v>1077</v>
      </c>
      <c r="C37" s="124" t="s">
        <v>731</v>
      </c>
      <c r="D37" s="125" t="s">
        <v>732</v>
      </c>
      <c r="E37" s="125" t="s">
        <v>1078</v>
      </c>
      <c r="F37" s="125" t="s">
        <v>1079</v>
      </c>
      <c r="G37" s="125" t="s">
        <v>417</v>
      </c>
      <c r="H37" s="126" t="s">
        <v>418</v>
      </c>
      <c r="I37" s="127">
        <v>96750</v>
      </c>
      <c r="J37" s="128">
        <v>29025</v>
      </c>
      <c r="K37" s="128">
        <v>4402.13</v>
      </c>
      <c r="L37" s="128">
        <v>130177.13</v>
      </c>
      <c r="M37" s="129">
        <v>43880</v>
      </c>
      <c r="N37" s="130">
        <v>115590</v>
      </c>
      <c r="O37" s="131">
        <v>34677</v>
      </c>
      <c r="P37" s="131">
        <v>5259.34</v>
      </c>
      <c r="Q37" s="131">
        <v>155526.34</v>
      </c>
      <c r="R37" s="132">
        <v>44006</v>
      </c>
      <c r="S37" s="127">
        <v>95400</v>
      </c>
      <c r="T37" s="128">
        <v>0</v>
      </c>
      <c r="U37" s="128">
        <v>3339</v>
      </c>
      <c r="V37" s="128">
        <v>98739</v>
      </c>
      <c r="W37" s="129">
        <v>44229</v>
      </c>
      <c r="X37" s="133">
        <v>12970</v>
      </c>
      <c r="Y37" s="131">
        <v>3891</v>
      </c>
      <c r="Z37" s="131">
        <v>590.13</v>
      </c>
      <c r="AA37" s="131">
        <v>17451.13</v>
      </c>
      <c r="AB37" s="134" t="s">
        <v>1080</v>
      </c>
      <c r="AC37" s="127">
        <v>271320</v>
      </c>
      <c r="AD37" s="128">
        <v>81396</v>
      </c>
      <c r="AE37" s="128">
        <f>12345.06+Z37</f>
        <v>12935.189999999999</v>
      </c>
      <c r="AF37" s="128">
        <v>365061.06</v>
      </c>
      <c r="AG37" s="129" t="s">
        <v>1081</v>
      </c>
      <c r="AH37" s="353">
        <v>282120</v>
      </c>
      <c r="AI37" s="354">
        <v>84636</v>
      </c>
      <c r="AJ37" s="354">
        <v>12836.46</v>
      </c>
      <c r="AK37" s="355">
        <v>379592.46</v>
      </c>
      <c r="AL37" s="356">
        <v>44593</v>
      </c>
      <c r="AM37" s="377">
        <v>179480</v>
      </c>
      <c r="AN37" s="378">
        <v>53844</v>
      </c>
      <c r="AO37" s="378">
        <v>8166.34</v>
      </c>
      <c r="AP37" s="379">
        <v>241490.34</v>
      </c>
      <c r="AQ37" s="380">
        <v>44781</v>
      </c>
      <c r="AR37" s="353">
        <v>18330</v>
      </c>
      <c r="AS37" s="354">
        <v>5499</v>
      </c>
      <c r="AT37" s="354">
        <v>834.01</v>
      </c>
      <c r="AU37" s="381">
        <v>24663.01</v>
      </c>
      <c r="AV37" s="382">
        <v>44839</v>
      </c>
      <c r="AW37">
        <f t="shared" si="0"/>
        <v>9000.35</v>
      </c>
      <c r="AX37" t="str">
        <f t="shared" si="1"/>
        <v>08/08/22 e 05/10/22</v>
      </c>
    </row>
    <row r="38" spans="1:50" ht="31.5" customHeight="1">
      <c r="A38" t="s">
        <v>749</v>
      </c>
      <c r="B38" s="123" t="s">
        <v>1082</v>
      </c>
      <c r="C38" s="124" t="s">
        <v>750</v>
      </c>
      <c r="D38" s="125" t="s">
        <v>751</v>
      </c>
      <c r="E38" s="125" t="s">
        <v>1078</v>
      </c>
      <c r="F38" s="125" t="s">
        <v>1079</v>
      </c>
      <c r="G38" s="125" t="s">
        <v>417</v>
      </c>
      <c r="H38" s="126" t="s">
        <v>418</v>
      </c>
      <c r="I38" s="127">
        <v>96750</v>
      </c>
      <c r="J38" s="128">
        <v>29025</v>
      </c>
      <c r="K38" s="128">
        <v>4402.13</v>
      </c>
      <c r="L38" s="128">
        <v>130177.13</v>
      </c>
      <c r="M38" s="129">
        <v>43880</v>
      </c>
      <c r="N38" s="130">
        <v>139200</v>
      </c>
      <c r="O38" s="131">
        <v>41760</v>
      </c>
      <c r="P38" s="131">
        <v>6333.6</v>
      </c>
      <c r="Q38" s="131">
        <v>187293.6</v>
      </c>
      <c r="R38" s="132">
        <v>44006</v>
      </c>
      <c r="S38" s="127">
        <v>172670</v>
      </c>
      <c r="T38" s="128">
        <v>22776</v>
      </c>
      <c r="U38" s="128">
        <v>6840.61</v>
      </c>
      <c r="V38" s="128">
        <v>202286.61</v>
      </c>
      <c r="W38" s="129">
        <v>44229</v>
      </c>
      <c r="X38" s="133">
        <v>20280</v>
      </c>
      <c r="Y38" s="131">
        <v>6084</v>
      </c>
      <c r="Z38" s="131">
        <v>922.74</v>
      </c>
      <c r="AA38" s="131">
        <v>27286.74</v>
      </c>
      <c r="AB38" s="134" t="s">
        <v>1080</v>
      </c>
      <c r="AC38" s="127">
        <v>278520</v>
      </c>
      <c r="AD38" s="128">
        <v>83556</v>
      </c>
      <c r="AE38" s="128">
        <f>12672.66+Z38</f>
        <v>13595.4</v>
      </c>
      <c r="AF38" s="128">
        <v>374748.66</v>
      </c>
      <c r="AG38" s="129" t="s">
        <v>1081</v>
      </c>
      <c r="AH38" s="353">
        <v>282120</v>
      </c>
      <c r="AI38" s="354">
        <v>84636</v>
      </c>
      <c r="AJ38" s="354">
        <v>12836.46</v>
      </c>
      <c r="AK38" s="355">
        <v>379592.46</v>
      </c>
      <c r="AL38" s="356">
        <v>44593</v>
      </c>
      <c r="AM38" s="377">
        <v>223780</v>
      </c>
      <c r="AN38" s="378">
        <v>67134</v>
      </c>
      <c r="AO38" s="378">
        <v>10181.99</v>
      </c>
      <c r="AP38" s="379">
        <v>301095.99</v>
      </c>
      <c r="AQ38" s="380">
        <v>44781</v>
      </c>
      <c r="AR38" s="353">
        <v>18330</v>
      </c>
      <c r="AS38" s="354">
        <v>15469.94</v>
      </c>
      <c r="AT38" s="354">
        <v>1182.99</v>
      </c>
      <c r="AU38" s="381">
        <v>34982.93</v>
      </c>
      <c r="AV38" s="382">
        <v>44839</v>
      </c>
      <c r="AW38">
        <f t="shared" si="0"/>
        <v>11364.98</v>
      </c>
      <c r="AX38" t="str">
        <f t="shared" si="1"/>
        <v>08/08/22 e 05/10/22</v>
      </c>
    </row>
    <row r="39" spans="1:50" ht="31.5" customHeight="1">
      <c r="A39" t="s">
        <v>758</v>
      </c>
      <c r="B39" s="123" t="s">
        <v>1083</v>
      </c>
      <c r="C39" s="124" t="s">
        <v>759</v>
      </c>
      <c r="D39" s="125" t="s">
        <v>760</v>
      </c>
      <c r="E39" s="125" t="s">
        <v>774</v>
      </c>
      <c r="F39" s="125" t="s">
        <v>775</v>
      </c>
      <c r="G39" s="125" t="s">
        <v>344</v>
      </c>
      <c r="H39" s="126" t="s">
        <v>345</v>
      </c>
      <c r="I39" s="127">
        <v>96750</v>
      </c>
      <c r="J39" s="128">
        <v>29025</v>
      </c>
      <c r="K39" s="128">
        <v>4402.13</v>
      </c>
      <c r="L39" s="128">
        <v>130177.13</v>
      </c>
      <c r="M39" s="129">
        <v>43880</v>
      </c>
      <c r="N39" s="130">
        <v>167910</v>
      </c>
      <c r="O39" s="131">
        <v>50373</v>
      </c>
      <c r="P39" s="131">
        <v>7639.9</v>
      </c>
      <c r="Q39" s="131">
        <v>225922.9</v>
      </c>
      <c r="R39" s="132">
        <v>44006</v>
      </c>
      <c r="S39" s="127">
        <v>183400</v>
      </c>
      <c r="T39" s="128">
        <v>25995</v>
      </c>
      <c r="U39" s="128">
        <v>7328.83</v>
      </c>
      <c r="V39" s="128">
        <v>216723.83</v>
      </c>
      <c r="W39" s="129">
        <v>44229</v>
      </c>
      <c r="X39" s="133">
        <v>20880</v>
      </c>
      <c r="Y39" s="131">
        <v>6264</v>
      </c>
      <c r="Z39" s="131">
        <v>950.04</v>
      </c>
      <c r="AA39" s="131">
        <v>28094.04</v>
      </c>
      <c r="AB39" s="134">
        <v>44336</v>
      </c>
      <c r="AC39" s="127">
        <v>282120</v>
      </c>
      <c r="AD39" s="128">
        <v>84636</v>
      </c>
      <c r="AE39" s="128">
        <v>12836.46</v>
      </c>
      <c r="AF39" s="128">
        <v>379592.46</v>
      </c>
      <c r="AG39" s="129">
        <v>44399</v>
      </c>
      <c r="AH39" s="353">
        <v>282120</v>
      </c>
      <c r="AI39" s="354">
        <v>84636</v>
      </c>
      <c r="AJ39" s="354">
        <v>12836.46</v>
      </c>
      <c r="AK39" s="355">
        <v>379592.46</v>
      </c>
      <c r="AL39" s="356">
        <v>44595</v>
      </c>
      <c r="AM39" s="377">
        <v>240810</v>
      </c>
      <c r="AN39" s="378">
        <v>72243</v>
      </c>
      <c r="AO39" s="378">
        <v>10956.85</v>
      </c>
      <c r="AP39" s="379">
        <v>324009.84999999998</v>
      </c>
      <c r="AQ39" s="380">
        <v>44781</v>
      </c>
      <c r="AR39" s="353">
        <v>18330</v>
      </c>
      <c r="AS39" s="354">
        <v>5499</v>
      </c>
      <c r="AT39" s="354">
        <v>834.01</v>
      </c>
      <c r="AU39" s="381">
        <v>24663.01</v>
      </c>
      <c r="AV39" s="382">
        <v>44838</v>
      </c>
      <c r="AW39">
        <f t="shared" si="0"/>
        <v>11790.86</v>
      </c>
      <c r="AX39" t="str">
        <f t="shared" si="1"/>
        <v>08/08/22 e 04/10/22</v>
      </c>
    </row>
    <row r="40" spans="1:50" ht="31.5" customHeight="1">
      <c r="A40" t="s">
        <v>771</v>
      </c>
      <c r="B40" s="123" t="s">
        <v>1084</v>
      </c>
      <c r="C40" s="124" t="s">
        <v>772</v>
      </c>
      <c r="D40" s="125" t="s">
        <v>773</v>
      </c>
      <c r="E40" s="125" t="s">
        <v>797</v>
      </c>
      <c r="F40" s="125" t="s">
        <v>798</v>
      </c>
      <c r="G40" s="125" t="s">
        <v>373</v>
      </c>
      <c r="H40" s="126" t="s">
        <v>374</v>
      </c>
      <c r="I40" s="127">
        <v>96750</v>
      </c>
      <c r="J40" s="128">
        <v>29025</v>
      </c>
      <c r="K40" s="128">
        <v>4402.13</v>
      </c>
      <c r="L40" s="128">
        <v>130177.13</v>
      </c>
      <c r="M40" s="129">
        <v>43896</v>
      </c>
      <c r="N40" s="130">
        <v>119530</v>
      </c>
      <c r="O40" s="131">
        <v>35859</v>
      </c>
      <c r="P40" s="131">
        <v>5438.61</v>
      </c>
      <c r="Q40" s="131">
        <v>160827.60999999999</v>
      </c>
      <c r="R40" s="132">
        <v>44006</v>
      </c>
      <c r="S40" s="127">
        <v>141630</v>
      </c>
      <c r="T40" s="128">
        <v>13464</v>
      </c>
      <c r="U40" s="128">
        <v>5428.29</v>
      </c>
      <c r="V40" s="128">
        <v>160522.29</v>
      </c>
      <c r="W40" s="129">
        <v>44229</v>
      </c>
      <c r="X40" s="133">
        <v>18650</v>
      </c>
      <c r="Y40" s="131">
        <v>5595</v>
      </c>
      <c r="Z40" s="131">
        <v>848.57</v>
      </c>
      <c r="AA40" s="131">
        <v>25093.57</v>
      </c>
      <c r="AB40" s="134">
        <v>44336</v>
      </c>
      <c r="AC40" s="127">
        <v>268740</v>
      </c>
      <c r="AD40" s="128">
        <v>80622</v>
      </c>
      <c r="AE40" s="128">
        <v>12227.67</v>
      </c>
      <c r="AF40" s="128">
        <v>361589.67</v>
      </c>
      <c r="AG40" s="129">
        <v>44399</v>
      </c>
      <c r="AH40" s="353">
        <v>282120</v>
      </c>
      <c r="AI40" s="354">
        <v>84636</v>
      </c>
      <c r="AJ40" s="354">
        <v>12836.46</v>
      </c>
      <c r="AK40" s="355">
        <v>379592.46</v>
      </c>
      <c r="AL40" s="356">
        <v>44596</v>
      </c>
      <c r="AM40" s="377">
        <v>263430</v>
      </c>
      <c r="AN40" s="378">
        <v>79029</v>
      </c>
      <c r="AO40" s="378">
        <v>11986.06</v>
      </c>
      <c r="AP40" s="379">
        <v>354445.06</v>
      </c>
      <c r="AQ40" s="380">
        <v>44784</v>
      </c>
      <c r="AR40" s="353">
        <v>18330</v>
      </c>
      <c r="AS40" s="354">
        <v>5499</v>
      </c>
      <c r="AT40" s="354">
        <v>834.01</v>
      </c>
      <c r="AU40" s="381">
        <v>24663.01</v>
      </c>
      <c r="AV40" s="382">
        <v>44839</v>
      </c>
      <c r="AW40">
        <f t="shared" si="0"/>
        <v>12820.07</v>
      </c>
      <c r="AX40" t="str">
        <f t="shared" si="1"/>
        <v>11/08/22 e 05/10/22</v>
      </c>
    </row>
    <row r="41" spans="1:50" ht="31.5" customHeight="1">
      <c r="A41" t="s">
        <v>783</v>
      </c>
      <c r="B41" s="123" t="s">
        <v>1085</v>
      </c>
      <c r="C41" s="124" t="s">
        <v>784</v>
      </c>
      <c r="D41" s="125" t="s">
        <v>785</v>
      </c>
      <c r="E41" s="125" t="s">
        <v>1086</v>
      </c>
      <c r="F41" s="125" t="s">
        <v>839</v>
      </c>
      <c r="G41" s="125" t="s">
        <v>786</v>
      </c>
      <c r="H41" s="126" t="s">
        <v>432</v>
      </c>
      <c r="I41" s="127">
        <v>96750</v>
      </c>
      <c r="J41" s="128">
        <v>29025</v>
      </c>
      <c r="K41" s="128">
        <v>4402.13</v>
      </c>
      <c r="L41" s="128">
        <v>130177.13</v>
      </c>
      <c r="M41" s="129">
        <v>43880</v>
      </c>
      <c r="N41" s="130">
        <v>137520</v>
      </c>
      <c r="O41" s="131">
        <v>41256</v>
      </c>
      <c r="P41" s="131">
        <v>6257.16</v>
      </c>
      <c r="Q41" s="131">
        <v>185033.16</v>
      </c>
      <c r="R41" s="132">
        <v>44006</v>
      </c>
      <c r="S41" s="127">
        <v>86880</v>
      </c>
      <c r="T41" s="128">
        <v>0</v>
      </c>
      <c r="U41" s="128">
        <v>3040.8</v>
      </c>
      <c r="V41" s="128">
        <v>89920.8</v>
      </c>
      <c r="W41" s="129">
        <v>44229</v>
      </c>
      <c r="X41" s="133">
        <v>20880</v>
      </c>
      <c r="Y41" s="131">
        <v>6264</v>
      </c>
      <c r="Z41" s="131">
        <v>950.04</v>
      </c>
      <c r="AA41" s="131">
        <v>28094.04</v>
      </c>
      <c r="AB41" s="134">
        <v>44337</v>
      </c>
      <c r="AC41" s="127">
        <v>282120</v>
      </c>
      <c r="AD41" s="128">
        <v>84636</v>
      </c>
      <c r="AE41" s="128">
        <v>12836.46</v>
      </c>
      <c r="AF41" s="128">
        <v>379592.46</v>
      </c>
      <c r="AG41" s="129">
        <v>44399</v>
      </c>
      <c r="AH41" s="353">
        <v>282120</v>
      </c>
      <c r="AI41" s="354">
        <v>84636</v>
      </c>
      <c r="AJ41" s="354">
        <v>12836.46</v>
      </c>
      <c r="AK41" s="355">
        <v>379592.46</v>
      </c>
      <c r="AL41" s="356">
        <v>44593</v>
      </c>
      <c r="AM41" s="377">
        <v>261620</v>
      </c>
      <c r="AN41" s="378">
        <v>78486</v>
      </c>
      <c r="AO41" s="378">
        <v>11903.71</v>
      </c>
      <c r="AP41" s="379">
        <v>352009.71</v>
      </c>
      <c r="AQ41" s="380">
        <v>44778</v>
      </c>
      <c r="AR41" s="353">
        <v>12220</v>
      </c>
      <c r="AS41" s="354">
        <v>3666</v>
      </c>
      <c r="AT41" s="354">
        <v>556.01</v>
      </c>
      <c r="AU41" s="381">
        <v>16442.009999999998</v>
      </c>
      <c r="AV41" s="382">
        <v>44839</v>
      </c>
      <c r="AW41">
        <f t="shared" si="0"/>
        <v>12459.72</v>
      </c>
      <c r="AX41" t="str">
        <f t="shared" si="1"/>
        <v>05/08/22 e 05/10/22</v>
      </c>
    </row>
    <row r="42" spans="1:50" ht="31.5" customHeight="1">
      <c r="A42" t="s">
        <v>807</v>
      </c>
      <c r="B42" s="123" t="s">
        <v>1087</v>
      </c>
      <c r="C42" s="124" t="s">
        <v>808</v>
      </c>
      <c r="D42" s="125" t="s">
        <v>809</v>
      </c>
      <c r="E42" s="125" t="s">
        <v>1076</v>
      </c>
      <c r="F42" s="125" t="s">
        <v>405</v>
      </c>
      <c r="G42" s="125" t="s">
        <v>1088</v>
      </c>
      <c r="H42" s="126" t="s">
        <v>405</v>
      </c>
      <c r="I42" s="127">
        <v>96750</v>
      </c>
      <c r="J42" s="128">
        <v>29025</v>
      </c>
      <c r="K42" s="128">
        <v>0</v>
      </c>
      <c r="L42" s="128">
        <v>125775</v>
      </c>
      <c r="M42" s="129">
        <v>43880</v>
      </c>
      <c r="N42" s="130">
        <v>124150</v>
      </c>
      <c r="O42" s="131">
        <v>37245</v>
      </c>
      <c r="P42" s="131">
        <v>0</v>
      </c>
      <c r="Q42" s="131">
        <v>161395</v>
      </c>
      <c r="R42" s="132">
        <v>44006</v>
      </c>
      <c r="S42" s="127">
        <v>85460</v>
      </c>
      <c r="T42" s="128">
        <v>0</v>
      </c>
      <c r="U42" s="128">
        <v>0</v>
      </c>
      <c r="V42" s="128">
        <v>85460</v>
      </c>
      <c r="W42" s="129">
        <v>44229</v>
      </c>
      <c r="X42" s="133">
        <v>20880</v>
      </c>
      <c r="Y42" s="131">
        <v>6264</v>
      </c>
      <c r="Z42" s="131">
        <v>0</v>
      </c>
      <c r="AA42" s="131">
        <v>27144</v>
      </c>
      <c r="AB42" s="134">
        <v>44337</v>
      </c>
      <c r="AC42" s="127">
        <v>282120</v>
      </c>
      <c r="AD42" s="128">
        <v>84636</v>
      </c>
      <c r="AE42" s="128">
        <v>0</v>
      </c>
      <c r="AF42" s="128">
        <v>366756</v>
      </c>
      <c r="AG42" s="129">
        <v>44399</v>
      </c>
      <c r="AH42" s="353">
        <v>282120</v>
      </c>
      <c r="AI42" s="354">
        <v>84636</v>
      </c>
      <c r="AJ42" s="354">
        <v>0</v>
      </c>
      <c r="AK42" s="355">
        <v>366756</v>
      </c>
      <c r="AL42" s="356">
        <v>44593</v>
      </c>
      <c r="AM42" s="377">
        <v>271560</v>
      </c>
      <c r="AN42" s="378">
        <v>81468</v>
      </c>
      <c r="AO42" s="378">
        <v>0</v>
      </c>
      <c r="AP42" s="379">
        <v>353028</v>
      </c>
      <c r="AQ42" s="380">
        <v>44778</v>
      </c>
      <c r="AR42" s="353">
        <v>18330</v>
      </c>
      <c r="AS42" s="354">
        <v>5499</v>
      </c>
      <c r="AT42" s="354">
        <v>0</v>
      </c>
      <c r="AU42" s="381">
        <v>23829</v>
      </c>
      <c r="AV42" s="382">
        <v>44839</v>
      </c>
      <c r="AW42">
        <f t="shared" si="0"/>
        <v>0</v>
      </c>
      <c r="AX42" t="str">
        <f t="shared" si="1"/>
        <v>N/A</v>
      </c>
    </row>
    <row r="43" spans="1:50" ht="31.5" customHeight="1">
      <c r="A43" t="s">
        <v>822</v>
      </c>
      <c r="B43" s="123" t="s">
        <v>1089</v>
      </c>
      <c r="C43" s="124" t="s">
        <v>823</v>
      </c>
      <c r="D43" s="125" t="s">
        <v>824</v>
      </c>
      <c r="E43" s="125" t="s">
        <v>636</v>
      </c>
      <c r="F43" s="125" t="s">
        <v>637</v>
      </c>
      <c r="G43" s="125" t="s">
        <v>123</v>
      </c>
      <c r="H43" s="126" t="s">
        <v>124</v>
      </c>
      <c r="I43" s="127">
        <v>89550</v>
      </c>
      <c r="J43" s="128">
        <v>26865</v>
      </c>
      <c r="K43" s="128">
        <v>4074.53</v>
      </c>
      <c r="L43" s="128">
        <v>120489.53</v>
      </c>
      <c r="M43" s="129">
        <v>43880</v>
      </c>
      <c r="N43" s="130">
        <v>95150</v>
      </c>
      <c r="O43" s="131">
        <v>28545</v>
      </c>
      <c r="P43" s="131">
        <v>4329.32</v>
      </c>
      <c r="Q43" s="131">
        <v>128024.32000000001</v>
      </c>
      <c r="R43" s="132">
        <v>44006</v>
      </c>
      <c r="S43" s="127">
        <v>71170</v>
      </c>
      <c r="T43" s="128">
        <v>0</v>
      </c>
      <c r="U43" s="128">
        <v>2490.9499999999998</v>
      </c>
      <c r="V43" s="128">
        <v>73660.95</v>
      </c>
      <c r="W43" s="129">
        <v>44229</v>
      </c>
      <c r="X43" s="133">
        <v>18480</v>
      </c>
      <c r="Y43" s="131">
        <v>5544</v>
      </c>
      <c r="Z43" s="131">
        <v>840.84</v>
      </c>
      <c r="AA43" s="131">
        <v>24864.84</v>
      </c>
      <c r="AB43" s="134">
        <v>44336</v>
      </c>
      <c r="AC43" s="127">
        <v>253320</v>
      </c>
      <c r="AD43" s="128">
        <v>75996</v>
      </c>
      <c r="AE43" s="128">
        <v>11526.06</v>
      </c>
      <c r="AF43" s="128">
        <v>340842.06</v>
      </c>
      <c r="AG43" s="129">
        <v>44399</v>
      </c>
      <c r="AH43" s="353">
        <v>253320</v>
      </c>
      <c r="AI43" s="354">
        <v>75996</v>
      </c>
      <c r="AJ43" s="354">
        <v>11526.06</v>
      </c>
      <c r="AK43" s="355">
        <v>340842.06</v>
      </c>
      <c r="AL43" s="356">
        <v>44617</v>
      </c>
      <c r="AM43" s="377">
        <v>233850</v>
      </c>
      <c r="AN43" s="378">
        <v>70155</v>
      </c>
      <c r="AO43" s="378">
        <v>10640.17</v>
      </c>
      <c r="AP43" s="379">
        <v>314645.17</v>
      </c>
      <c r="AQ43" s="380">
        <v>44778</v>
      </c>
      <c r="AR43" s="353">
        <v>12220</v>
      </c>
      <c r="AS43" s="354">
        <v>3666</v>
      </c>
      <c r="AT43" s="354">
        <v>556.01</v>
      </c>
      <c r="AU43" s="381">
        <v>16442.009999999998</v>
      </c>
      <c r="AV43" s="382">
        <v>44838</v>
      </c>
      <c r="AW43">
        <f t="shared" si="0"/>
        <v>11196.18</v>
      </c>
      <c r="AX43" t="str">
        <f t="shared" si="1"/>
        <v>05/08/22 e 04/10/22</v>
      </c>
    </row>
    <row r="44" spans="1:50" ht="31.5" customHeight="1">
      <c r="A44" t="s">
        <v>835</v>
      </c>
      <c r="B44" s="123" t="s">
        <v>1090</v>
      </c>
      <c r="C44" s="124" t="s">
        <v>836</v>
      </c>
      <c r="D44" s="125" t="s">
        <v>837</v>
      </c>
      <c r="E44" s="125" t="s">
        <v>774</v>
      </c>
      <c r="F44" s="125" t="s">
        <v>775</v>
      </c>
      <c r="G44" s="125" t="s">
        <v>344</v>
      </c>
      <c r="H44" s="126" t="s">
        <v>345</v>
      </c>
      <c r="I44" s="127">
        <v>91350</v>
      </c>
      <c r="J44" s="128">
        <v>27405</v>
      </c>
      <c r="K44" s="128">
        <v>4156.43</v>
      </c>
      <c r="L44" s="128">
        <v>122911.43</v>
      </c>
      <c r="M44" s="129">
        <v>43880</v>
      </c>
      <c r="N44" s="130">
        <v>96950</v>
      </c>
      <c r="O44" s="131">
        <v>29085</v>
      </c>
      <c r="P44" s="131">
        <v>4411.22</v>
      </c>
      <c r="Q44" s="131">
        <v>130446.22</v>
      </c>
      <c r="R44" s="132">
        <v>44006</v>
      </c>
      <c r="S44" s="127">
        <v>96900</v>
      </c>
      <c r="T44" s="128">
        <v>1665</v>
      </c>
      <c r="U44" s="128">
        <v>3449.78</v>
      </c>
      <c r="V44" s="128">
        <v>102014.78</v>
      </c>
      <c r="W44" s="129">
        <v>44229</v>
      </c>
      <c r="X44" s="133">
        <v>16850</v>
      </c>
      <c r="Y44" s="131">
        <v>5055</v>
      </c>
      <c r="Z44" s="131">
        <v>766.67</v>
      </c>
      <c r="AA44" s="131">
        <v>22671.67</v>
      </c>
      <c r="AB44" s="134">
        <v>44336</v>
      </c>
      <c r="AC44" s="127">
        <v>247140</v>
      </c>
      <c r="AD44" s="128">
        <v>74142</v>
      </c>
      <c r="AE44" s="128">
        <v>11244.87</v>
      </c>
      <c r="AF44" s="128">
        <v>332526.87</v>
      </c>
      <c r="AG44" s="129">
        <v>44399</v>
      </c>
      <c r="AH44" s="353">
        <v>260520</v>
      </c>
      <c r="AI44" s="354">
        <v>78156</v>
      </c>
      <c r="AJ44" s="354">
        <v>11853.66</v>
      </c>
      <c r="AK44" s="355">
        <v>350529.66</v>
      </c>
      <c r="AL44" s="356">
        <v>44593</v>
      </c>
      <c r="AM44" s="377">
        <v>210860</v>
      </c>
      <c r="AN44" s="378">
        <v>63258</v>
      </c>
      <c r="AO44" s="378">
        <v>9594.1299999999992</v>
      </c>
      <c r="AP44" s="379">
        <v>283712.13</v>
      </c>
      <c r="AQ44" s="380">
        <v>44784</v>
      </c>
      <c r="AR44" s="353">
        <v>18330</v>
      </c>
      <c r="AS44" s="354">
        <v>5499</v>
      </c>
      <c r="AT44" s="354">
        <v>834.01</v>
      </c>
      <c r="AU44" s="381">
        <v>24663.01</v>
      </c>
      <c r="AV44" s="382">
        <v>44838</v>
      </c>
      <c r="AW44">
        <f t="shared" si="0"/>
        <v>10428.14</v>
      </c>
      <c r="AX44" t="str">
        <f t="shared" si="1"/>
        <v>11/08/22 e 04/10/22</v>
      </c>
    </row>
    <row r="45" spans="1:50" ht="31.5" customHeight="1">
      <c r="A45" t="s">
        <v>845</v>
      </c>
      <c r="B45" s="123" t="s">
        <v>1091</v>
      </c>
      <c r="C45" s="124" t="s">
        <v>846</v>
      </c>
      <c r="D45" s="125" t="s">
        <v>847</v>
      </c>
      <c r="E45" s="125" t="s">
        <v>681</v>
      </c>
      <c r="F45" s="125" t="s">
        <v>682</v>
      </c>
      <c r="G45" s="125" t="s">
        <v>183</v>
      </c>
      <c r="H45" s="126" t="s">
        <v>184</v>
      </c>
      <c r="I45" s="127">
        <v>86460</v>
      </c>
      <c r="J45" s="128">
        <v>25938</v>
      </c>
      <c r="K45" s="128">
        <v>3933.93</v>
      </c>
      <c r="L45" s="128">
        <v>116331.93</v>
      </c>
      <c r="M45" s="129">
        <v>43880</v>
      </c>
      <c r="N45" s="130">
        <v>99810</v>
      </c>
      <c r="O45" s="131">
        <v>29943</v>
      </c>
      <c r="P45" s="131">
        <v>4541.3599999999997</v>
      </c>
      <c r="Q45" s="131">
        <v>134294.35999999999</v>
      </c>
      <c r="R45" s="132">
        <v>44006</v>
      </c>
      <c r="S45" s="127">
        <v>130850</v>
      </c>
      <c r="T45" s="128">
        <v>13317</v>
      </c>
      <c r="U45" s="128">
        <v>5045.8500000000004</v>
      </c>
      <c r="V45" s="128">
        <v>149212.85</v>
      </c>
      <c r="W45" s="129">
        <v>44229</v>
      </c>
      <c r="X45" s="133">
        <v>17450</v>
      </c>
      <c r="Y45" s="131">
        <v>5235</v>
      </c>
      <c r="Z45" s="131">
        <v>793.97</v>
      </c>
      <c r="AA45" s="131">
        <v>23478.97</v>
      </c>
      <c r="AB45" s="134">
        <v>44336</v>
      </c>
      <c r="AC45" s="127">
        <v>240960</v>
      </c>
      <c r="AD45" s="128">
        <v>72288</v>
      </c>
      <c r="AE45" s="128">
        <v>10963.68</v>
      </c>
      <c r="AF45" s="128">
        <v>324211.68</v>
      </c>
      <c r="AG45" s="129">
        <v>44399</v>
      </c>
      <c r="AH45" s="353">
        <v>240960</v>
      </c>
      <c r="AI45" s="354">
        <v>72288</v>
      </c>
      <c r="AJ45" s="354">
        <v>10963.68</v>
      </c>
      <c r="AK45" s="355">
        <v>324211.68</v>
      </c>
      <c r="AL45" s="356">
        <v>44586</v>
      </c>
      <c r="AM45" s="377">
        <v>235000</v>
      </c>
      <c r="AN45" s="378">
        <v>70500</v>
      </c>
      <c r="AO45" s="378">
        <v>10692.5</v>
      </c>
      <c r="AP45" s="379">
        <v>316192.5</v>
      </c>
      <c r="AQ45" s="380">
        <v>44778</v>
      </c>
      <c r="AR45" s="353">
        <v>18330</v>
      </c>
      <c r="AS45" s="354">
        <v>5499</v>
      </c>
      <c r="AT45" s="354">
        <v>834.01</v>
      </c>
      <c r="AU45" s="381">
        <v>24663.01</v>
      </c>
      <c r="AV45" s="382">
        <v>44838</v>
      </c>
      <c r="AW45">
        <f t="shared" si="0"/>
        <v>11526.51</v>
      </c>
      <c r="AX45" t="str">
        <f t="shared" si="1"/>
        <v>05/08/22 e 04/10/22</v>
      </c>
    </row>
    <row r="46" spans="1:50" ht="31.5" customHeight="1">
      <c r="A46" t="s">
        <v>858</v>
      </c>
      <c r="B46" s="123" t="s">
        <v>1092</v>
      </c>
      <c r="C46" s="124" t="s">
        <v>859</v>
      </c>
      <c r="D46" s="125" t="s">
        <v>860</v>
      </c>
      <c r="E46" s="125" t="s">
        <v>774</v>
      </c>
      <c r="F46" s="125" t="s">
        <v>775</v>
      </c>
      <c r="G46" s="125" t="s">
        <v>344</v>
      </c>
      <c r="H46" s="126" t="s">
        <v>345</v>
      </c>
      <c r="I46" s="127">
        <v>96750</v>
      </c>
      <c r="J46" s="128">
        <v>29025</v>
      </c>
      <c r="K46" s="128">
        <v>4402.13</v>
      </c>
      <c r="L46" s="128">
        <v>130177.13</v>
      </c>
      <c r="M46" s="129">
        <v>43880</v>
      </c>
      <c r="N46" s="130">
        <v>174340</v>
      </c>
      <c r="O46" s="131">
        <v>52302</v>
      </c>
      <c r="P46" s="131">
        <v>7932.47</v>
      </c>
      <c r="Q46" s="131">
        <v>234574.47</v>
      </c>
      <c r="R46" s="132">
        <v>44006</v>
      </c>
      <c r="S46" s="127">
        <v>189400</v>
      </c>
      <c r="T46" s="128">
        <v>27795</v>
      </c>
      <c r="U46" s="128">
        <v>7601.83</v>
      </c>
      <c r="V46" s="128">
        <v>224796.83</v>
      </c>
      <c r="W46" s="129">
        <v>44229</v>
      </c>
      <c r="X46" s="133">
        <v>20880</v>
      </c>
      <c r="Y46" s="131">
        <v>6264</v>
      </c>
      <c r="Z46" s="131">
        <v>950.04</v>
      </c>
      <c r="AA46" s="131">
        <v>28094.04</v>
      </c>
      <c r="AB46" s="134">
        <v>44336</v>
      </c>
      <c r="AC46" s="127">
        <v>282120</v>
      </c>
      <c r="AD46" s="128">
        <v>84636</v>
      </c>
      <c r="AE46" s="128">
        <v>12836.46</v>
      </c>
      <c r="AF46" s="128">
        <v>379592.46</v>
      </c>
      <c r="AG46" s="129">
        <v>44399</v>
      </c>
      <c r="AH46" s="353">
        <v>282120</v>
      </c>
      <c r="AI46" s="354">
        <v>84636</v>
      </c>
      <c r="AJ46" s="354">
        <v>12836.46</v>
      </c>
      <c r="AK46" s="355">
        <v>379592.46</v>
      </c>
      <c r="AL46" s="356">
        <v>44593</v>
      </c>
      <c r="AM46" s="377">
        <v>221580</v>
      </c>
      <c r="AN46" s="378">
        <v>66474</v>
      </c>
      <c r="AO46" s="378">
        <v>10081.89</v>
      </c>
      <c r="AP46" s="379">
        <v>298135.89</v>
      </c>
      <c r="AQ46" s="380">
        <v>44784</v>
      </c>
      <c r="AR46" s="353">
        <v>18330</v>
      </c>
      <c r="AS46" s="354">
        <v>5499</v>
      </c>
      <c r="AT46" s="354">
        <v>834.01</v>
      </c>
      <c r="AU46" s="381">
        <v>24663.01</v>
      </c>
      <c r="AV46" s="382">
        <v>44838</v>
      </c>
      <c r="AW46">
        <f t="shared" si="0"/>
        <v>10915.9</v>
      </c>
      <c r="AX46" t="str">
        <f t="shared" si="1"/>
        <v>11/08/22 e 04/10/22</v>
      </c>
    </row>
    <row r="47" spans="1:50" ht="31.5" customHeight="1">
      <c r="A47" t="s">
        <v>873</v>
      </c>
      <c r="B47" s="123" t="s">
        <v>1093</v>
      </c>
      <c r="C47" s="124" t="s">
        <v>874</v>
      </c>
      <c r="D47" s="125" t="s">
        <v>875</v>
      </c>
      <c r="E47" s="125" t="s">
        <v>849</v>
      </c>
      <c r="F47" s="125" t="s">
        <v>850</v>
      </c>
      <c r="G47" s="125" t="s">
        <v>93</v>
      </c>
      <c r="H47" s="126" t="s">
        <v>94</v>
      </c>
      <c r="I47" s="127">
        <v>96750</v>
      </c>
      <c r="J47" s="128">
        <v>29025</v>
      </c>
      <c r="K47" s="128">
        <v>4402.13</v>
      </c>
      <c r="L47" s="128">
        <v>130177.13</v>
      </c>
      <c r="M47" s="129">
        <v>43880</v>
      </c>
      <c r="N47" s="130">
        <v>106720</v>
      </c>
      <c r="O47" s="131">
        <v>32016</v>
      </c>
      <c r="P47" s="131">
        <v>4855.76</v>
      </c>
      <c r="Q47" s="131">
        <v>143591.76</v>
      </c>
      <c r="R47" s="132">
        <v>44006</v>
      </c>
      <c r="S47" s="127">
        <v>140470</v>
      </c>
      <c r="T47" s="128">
        <v>13116</v>
      </c>
      <c r="U47" s="128">
        <v>5375.51</v>
      </c>
      <c r="V47" s="128">
        <v>158961.51</v>
      </c>
      <c r="W47" s="129">
        <v>44229</v>
      </c>
      <c r="X47" s="133">
        <v>20880</v>
      </c>
      <c r="Y47" s="131">
        <v>6264</v>
      </c>
      <c r="Z47" s="131">
        <v>950.04</v>
      </c>
      <c r="AA47" s="131">
        <v>28094.04</v>
      </c>
      <c r="AB47" s="134">
        <v>44337</v>
      </c>
      <c r="AC47" s="127">
        <v>282120</v>
      </c>
      <c r="AD47" s="128">
        <v>84636</v>
      </c>
      <c r="AE47" s="128">
        <v>12836.46</v>
      </c>
      <c r="AF47" s="128">
        <v>379592.46</v>
      </c>
      <c r="AG47" s="129">
        <v>44399</v>
      </c>
      <c r="AH47" s="353">
        <v>282120</v>
      </c>
      <c r="AI47" s="354">
        <v>84636</v>
      </c>
      <c r="AJ47" s="354">
        <v>12836.46</v>
      </c>
      <c r="AK47" s="355">
        <v>379592.46</v>
      </c>
      <c r="AL47" s="356">
        <v>44601</v>
      </c>
      <c r="AM47" s="377">
        <v>202870</v>
      </c>
      <c r="AN47" s="378">
        <v>60861</v>
      </c>
      <c r="AO47" s="378">
        <v>9230.58</v>
      </c>
      <c r="AP47" s="379">
        <v>272961.58</v>
      </c>
      <c r="AQ47" s="380" t="s">
        <v>1080</v>
      </c>
      <c r="AR47" s="353">
        <v>18330</v>
      </c>
      <c r="AS47" s="354">
        <v>5499</v>
      </c>
      <c r="AT47" s="354">
        <v>834.01</v>
      </c>
      <c r="AU47" s="381">
        <v>24663.01</v>
      </c>
      <c r="AV47" s="382" t="s">
        <v>1080</v>
      </c>
      <c r="AW47">
        <f t="shared" si="0"/>
        <v>0</v>
      </c>
      <c r="AX47" t="str">
        <f t="shared" si="1"/>
        <v>N/A</v>
      </c>
    </row>
    <row r="48" spans="1:50" ht="31.5" customHeight="1">
      <c r="A48" t="s">
        <v>887</v>
      </c>
      <c r="B48" s="123" t="s">
        <v>1094</v>
      </c>
      <c r="C48" s="124" t="s">
        <v>888</v>
      </c>
      <c r="D48" s="125" t="s">
        <v>889</v>
      </c>
      <c r="E48" s="125" t="s">
        <v>863</v>
      </c>
      <c r="F48" s="125" t="s">
        <v>864</v>
      </c>
      <c r="G48" s="125" t="s">
        <v>446</v>
      </c>
      <c r="H48" s="126" t="s">
        <v>447</v>
      </c>
      <c r="I48" s="127">
        <v>96750</v>
      </c>
      <c r="J48" s="128">
        <v>29025</v>
      </c>
      <c r="K48" s="128">
        <v>4402.13</v>
      </c>
      <c r="L48" s="128">
        <v>130177.13</v>
      </c>
      <c r="M48" s="129">
        <v>43901</v>
      </c>
      <c r="N48" s="130">
        <v>99550</v>
      </c>
      <c r="O48" s="131">
        <v>29865</v>
      </c>
      <c r="P48" s="131">
        <v>4529.5200000000004</v>
      </c>
      <c r="Q48" s="131">
        <v>133944.51999999999</v>
      </c>
      <c r="R48" s="132">
        <v>44006</v>
      </c>
      <c r="S48" s="127">
        <v>62260</v>
      </c>
      <c r="T48" s="128">
        <v>0</v>
      </c>
      <c r="U48" s="128">
        <v>2179.1</v>
      </c>
      <c r="V48" s="128">
        <v>64439.1</v>
      </c>
      <c r="W48" s="129">
        <v>44229</v>
      </c>
      <c r="X48" s="133">
        <v>15370</v>
      </c>
      <c r="Y48" s="131">
        <v>4611</v>
      </c>
      <c r="Z48" s="131">
        <v>699.33</v>
      </c>
      <c r="AA48" s="131">
        <v>20680.330000000002</v>
      </c>
      <c r="AB48" s="134">
        <v>44337</v>
      </c>
      <c r="AC48" s="127">
        <v>249060</v>
      </c>
      <c r="AD48" s="128">
        <v>74718</v>
      </c>
      <c r="AE48" s="128">
        <v>11332.23</v>
      </c>
      <c r="AF48" s="128">
        <v>335110.23</v>
      </c>
      <c r="AG48" s="129">
        <v>44399</v>
      </c>
      <c r="AH48" s="353">
        <v>282120</v>
      </c>
      <c r="AI48" s="354">
        <v>84636</v>
      </c>
      <c r="AJ48" s="354">
        <v>12836.46</v>
      </c>
      <c r="AK48" s="355">
        <v>379592.46</v>
      </c>
      <c r="AL48" s="356">
        <v>44596</v>
      </c>
      <c r="AM48" s="377">
        <v>237700</v>
      </c>
      <c r="AN48" s="378">
        <v>71310</v>
      </c>
      <c r="AO48" s="378">
        <v>10815.35</v>
      </c>
      <c r="AP48" s="379">
        <v>319825.34999999998</v>
      </c>
      <c r="AQ48" s="380">
        <v>44781</v>
      </c>
      <c r="AR48" s="353">
        <v>18330</v>
      </c>
      <c r="AS48" s="354">
        <v>5499</v>
      </c>
      <c r="AT48" s="354">
        <v>834.01</v>
      </c>
      <c r="AU48" s="381">
        <v>24663.01</v>
      </c>
      <c r="AV48" s="382">
        <v>44839</v>
      </c>
      <c r="AW48">
        <f t="shared" si="0"/>
        <v>11649.36</v>
      </c>
      <c r="AX48" t="str">
        <f t="shared" si="1"/>
        <v>08/08/22 e 05/10/22</v>
      </c>
    </row>
    <row r="49" spans="1:50" ht="31.5" customHeight="1">
      <c r="A49" t="s">
        <v>906</v>
      </c>
      <c r="B49" s="123" t="s">
        <v>1095</v>
      </c>
      <c r="C49" s="124" t="s">
        <v>907</v>
      </c>
      <c r="D49" s="125" t="s">
        <v>908</v>
      </c>
      <c r="E49" s="125" t="s">
        <v>797</v>
      </c>
      <c r="F49" s="125" t="s">
        <v>798</v>
      </c>
      <c r="G49" s="125" t="s">
        <v>373</v>
      </c>
      <c r="H49" s="126" t="s">
        <v>374</v>
      </c>
      <c r="I49" s="127">
        <v>96750</v>
      </c>
      <c r="J49" s="128">
        <v>29025</v>
      </c>
      <c r="K49" s="128">
        <v>4402.13</v>
      </c>
      <c r="L49" s="128">
        <v>130177.13</v>
      </c>
      <c r="M49" s="129">
        <v>43880</v>
      </c>
      <c r="N49" s="130">
        <v>133140</v>
      </c>
      <c r="O49" s="131">
        <v>39942</v>
      </c>
      <c r="P49" s="131">
        <v>6057.87</v>
      </c>
      <c r="Q49" s="131">
        <v>179139.87</v>
      </c>
      <c r="R49" s="132">
        <v>44006</v>
      </c>
      <c r="S49" s="127">
        <v>116700</v>
      </c>
      <c r="T49" s="128">
        <v>5985</v>
      </c>
      <c r="U49" s="128">
        <v>4293.9799999999996</v>
      </c>
      <c r="V49" s="128">
        <v>126978.98</v>
      </c>
      <c r="W49" s="129">
        <v>44229</v>
      </c>
      <c r="X49" s="133">
        <v>20280</v>
      </c>
      <c r="Y49" s="131">
        <v>6084</v>
      </c>
      <c r="Z49" s="131">
        <v>922.74</v>
      </c>
      <c r="AA49" s="131">
        <v>27286.74</v>
      </c>
      <c r="AB49" s="134">
        <v>44336</v>
      </c>
      <c r="AC49" s="127">
        <v>278520</v>
      </c>
      <c r="AD49" s="128">
        <v>83556</v>
      </c>
      <c r="AE49" s="128">
        <v>12672.66</v>
      </c>
      <c r="AF49" s="128">
        <v>374748.66</v>
      </c>
      <c r="AG49" s="129">
        <v>44399</v>
      </c>
      <c r="AH49" s="353">
        <v>282120</v>
      </c>
      <c r="AI49" s="354">
        <v>84636</v>
      </c>
      <c r="AJ49" s="354">
        <v>12836.46</v>
      </c>
      <c r="AK49" s="355">
        <v>379592.46</v>
      </c>
      <c r="AL49" s="356">
        <v>44595</v>
      </c>
      <c r="AM49" s="377">
        <v>191350</v>
      </c>
      <c r="AN49" s="378">
        <v>57405</v>
      </c>
      <c r="AO49" s="378">
        <v>8706.42</v>
      </c>
      <c r="AP49" s="379">
        <v>257461.42</v>
      </c>
      <c r="AQ49" s="380">
        <v>44781</v>
      </c>
      <c r="AR49" s="353">
        <v>18330</v>
      </c>
      <c r="AS49" s="354">
        <v>5499</v>
      </c>
      <c r="AT49" s="354">
        <v>834.01</v>
      </c>
      <c r="AU49" s="381">
        <v>24663.01</v>
      </c>
      <c r="AV49" s="382">
        <v>44839</v>
      </c>
      <c r="AW49">
        <f t="shared" si="0"/>
        <v>9540.43</v>
      </c>
      <c r="AX49" t="str">
        <f t="shared" si="1"/>
        <v>08/08/22 e 05/10/22</v>
      </c>
    </row>
    <row r="50" spans="1:50" ht="31.5" customHeight="1">
      <c r="A50" t="s">
        <v>919</v>
      </c>
      <c r="B50" s="123" t="s">
        <v>1096</v>
      </c>
      <c r="C50" s="124" t="s">
        <v>920</v>
      </c>
      <c r="D50" s="125" t="s">
        <v>921</v>
      </c>
      <c r="E50" s="125" t="s">
        <v>797</v>
      </c>
      <c r="F50" s="125" t="s">
        <v>798</v>
      </c>
      <c r="G50" s="125" t="s">
        <v>373</v>
      </c>
      <c r="H50" s="126" t="s">
        <v>374</v>
      </c>
      <c r="I50" s="127">
        <v>96750</v>
      </c>
      <c r="J50" s="128">
        <v>29025</v>
      </c>
      <c r="K50" s="128">
        <v>4402.13</v>
      </c>
      <c r="L50" s="128">
        <v>130177.13</v>
      </c>
      <c r="M50" s="129">
        <v>43880</v>
      </c>
      <c r="N50" s="130">
        <v>164650</v>
      </c>
      <c r="O50" s="131">
        <v>49395</v>
      </c>
      <c r="P50" s="131">
        <v>7491.57</v>
      </c>
      <c r="Q50" s="131">
        <v>221536.57</v>
      </c>
      <c r="R50" s="132">
        <v>44006</v>
      </c>
      <c r="S50" s="127">
        <v>185750</v>
      </c>
      <c r="T50" s="128">
        <v>26700</v>
      </c>
      <c r="U50" s="128">
        <v>7435.75</v>
      </c>
      <c r="V50" s="128">
        <v>219885.75</v>
      </c>
      <c r="W50" s="129">
        <v>44229</v>
      </c>
      <c r="X50" s="133">
        <v>20880</v>
      </c>
      <c r="Y50" s="131">
        <v>6264</v>
      </c>
      <c r="Z50" s="131">
        <v>950.04</v>
      </c>
      <c r="AA50" s="131">
        <v>28094.04</v>
      </c>
      <c r="AB50" s="134">
        <v>44336</v>
      </c>
      <c r="AC50" s="127">
        <v>282120</v>
      </c>
      <c r="AD50" s="128">
        <v>84636</v>
      </c>
      <c r="AE50" s="128">
        <v>12836.46</v>
      </c>
      <c r="AF50" s="128">
        <v>379592.46</v>
      </c>
      <c r="AG50" s="129">
        <v>44399</v>
      </c>
      <c r="AH50" s="353">
        <v>282120</v>
      </c>
      <c r="AI50" s="354">
        <v>84636</v>
      </c>
      <c r="AJ50" s="354">
        <v>12836.46</v>
      </c>
      <c r="AK50" s="355">
        <v>379592.46</v>
      </c>
      <c r="AL50" s="356">
        <v>44601</v>
      </c>
      <c r="AM50" s="377">
        <v>285680</v>
      </c>
      <c r="AN50" s="378">
        <v>85704</v>
      </c>
      <c r="AO50" s="378">
        <v>12998.44</v>
      </c>
      <c r="AP50" s="379">
        <v>384382.44</v>
      </c>
      <c r="AQ50" s="380">
        <v>44784</v>
      </c>
      <c r="AR50" s="353">
        <v>18330</v>
      </c>
      <c r="AS50" s="354">
        <v>5499</v>
      </c>
      <c r="AT50" s="354">
        <v>834.01</v>
      </c>
      <c r="AU50" s="381">
        <v>24663.01</v>
      </c>
      <c r="AV50" s="382">
        <v>44839</v>
      </c>
      <c r="AW50">
        <f t="shared" si="0"/>
        <v>13832.45</v>
      </c>
      <c r="AX50" t="str">
        <f t="shared" si="1"/>
        <v>11/08/22 e 05/10/22</v>
      </c>
    </row>
    <row r="51" spans="1:50" ht="31.5" customHeight="1">
      <c r="A51" t="s">
        <v>932</v>
      </c>
      <c r="B51" s="123" t="s">
        <v>1097</v>
      </c>
      <c r="C51" s="124" t="s">
        <v>933</v>
      </c>
      <c r="D51" s="125" t="s">
        <v>934</v>
      </c>
      <c r="E51" s="125" t="s">
        <v>610</v>
      </c>
      <c r="F51" s="125" t="s">
        <v>611</v>
      </c>
      <c r="G51" s="125" t="s">
        <v>935</v>
      </c>
      <c r="H51" s="126" t="s">
        <v>472</v>
      </c>
      <c r="I51" s="127">
        <v>96750</v>
      </c>
      <c r="J51" s="128">
        <v>29025</v>
      </c>
      <c r="K51" s="128">
        <v>4402.13</v>
      </c>
      <c r="L51" s="128">
        <v>130177.13</v>
      </c>
      <c r="M51" s="129">
        <v>43882</v>
      </c>
      <c r="N51" s="130">
        <v>105970</v>
      </c>
      <c r="O51" s="131">
        <v>31791</v>
      </c>
      <c r="P51" s="131">
        <v>4821.63</v>
      </c>
      <c r="Q51" s="131">
        <v>142582.63</v>
      </c>
      <c r="R51" s="132">
        <v>44006</v>
      </c>
      <c r="S51" s="127">
        <v>106940</v>
      </c>
      <c r="T51" s="128">
        <v>3057</v>
      </c>
      <c r="U51" s="128">
        <v>3849.9</v>
      </c>
      <c r="V51" s="128">
        <v>113846.9</v>
      </c>
      <c r="W51" s="129">
        <v>44229</v>
      </c>
      <c r="X51" s="133">
        <v>20880</v>
      </c>
      <c r="Y51" s="131">
        <v>6264</v>
      </c>
      <c r="Z51" s="131">
        <v>950.04</v>
      </c>
      <c r="AA51" s="131">
        <v>28094.04</v>
      </c>
      <c r="AB51" s="134">
        <v>44336</v>
      </c>
      <c r="AC51" s="127">
        <v>282120</v>
      </c>
      <c r="AD51" s="128">
        <v>84636</v>
      </c>
      <c r="AE51" s="128">
        <v>12836.46</v>
      </c>
      <c r="AF51" s="128">
        <v>379592.46</v>
      </c>
      <c r="AG51" s="129">
        <v>44399</v>
      </c>
      <c r="AH51" s="353">
        <v>282120</v>
      </c>
      <c r="AI51" s="354">
        <v>84636</v>
      </c>
      <c r="AJ51" s="354">
        <v>12836.46</v>
      </c>
      <c r="AK51" s="355">
        <v>379592.46</v>
      </c>
      <c r="AL51" s="356">
        <v>44595</v>
      </c>
      <c r="AM51" s="377">
        <v>268470</v>
      </c>
      <c r="AN51" s="378">
        <v>80541</v>
      </c>
      <c r="AO51" s="378">
        <v>12215.38</v>
      </c>
      <c r="AP51" s="379">
        <v>361226.38</v>
      </c>
      <c r="AQ51" s="380">
        <v>44784</v>
      </c>
      <c r="AR51" s="353">
        <v>12220</v>
      </c>
      <c r="AS51" s="354">
        <v>3666</v>
      </c>
      <c r="AT51" s="354">
        <v>556.01</v>
      </c>
      <c r="AU51" s="381">
        <v>16442.009999999998</v>
      </c>
      <c r="AV51" s="382">
        <v>44840</v>
      </c>
      <c r="AW51">
        <f t="shared" si="0"/>
        <v>12771.39</v>
      </c>
      <c r="AX51" t="str">
        <f t="shared" si="1"/>
        <v>11/08/22 e 06/10/22</v>
      </c>
    </row>
    <row r="52" spans="1:50" ht="31.5" customHeight="1">
      <c r="A52" t="s">
        <v>952</v>
      </c>
      <c r="B52" s="123" t="s">
        <v>1098</v>
      </c>
      <c r="C52" s="124" t="s">
        <v>953</v>
      </c>
      <c r="D52" s="125" t="s">
        <v>954</v>
      </c>
      <c r="E52" s="125" t="s">
        <v>704</v>
      </c>
      <c r="F52" s="125" t="s">
        <v>705</v>
      </c>
      <c r="G52" s="125" t="s">
        <v>239</v>
      </c>
      <c r="H52" s="126" t="s">
        <v>240</v>
      </c>
      <c r="I52" s="127">
        <v>82350</v>
      </c>
      <c r="J52" s="128">
        <v>24705</v>
      </c>
      <c r="K52" s="128">
        <v>3746.93</v>
      </c>
      <c r="L52" s="128">
        <v>110801.93</v>
      </c>
      <c r="M52" s="129">
        <v>43880</v>
      </c>
      <c r="N52" s="130">
        <v>87950</v>
      </c>
      <c r="O52" s="131">
        <v>26385</v>
      </c>
      <c r="P52" s="131">
        <v>4001.72</v>
      </c>
      <c r="Q52" s="131">
        <v>118336.72</v>
      </c>
      <c r="R52" s="132">
        <v>44006</v>
      </c>
      <c r="S52" s="127">
        <v>61510</v>
      </c>
      <c r="T52" s="128">
        <v>0</v>
      </c>
      <c r="U52" s="128">
        <v>2152.85</v>
      </c>
      <c r="V52" s="128">
        <v>63662.85</v>
      </c>
      <c r="W52" s="129">
        <v>44229</v>
      </c>
      <c r="X52" s="133">
        <v>16080</v>
      </c>
      <c r="Y52" s="131">
        <v>4824</v>
      </c>
      <c r="Z52" s="131">
        <v>731.64</v>
      </c>
      <c r="AA52" s="131">
        <v>21635.64</v>
      </c>
      <c r="AB52" s="134">
        <v>44336</v>
      </c>
      <c r="AC52" s="127">
        <v>224520</v>
      </c>
      <c r="AD52" s="128">
        <v>67356</v>
      </c>
      <c r="AE52" s="128">
        <v>10215.66</v>
      </c>
      <c r="AF52" s="128">
        <v>302091.65999999997</v>
      </c>
      <c r="AG52" s="129">
        <v>44399</v>
      </c>
      <c r="AH52" s="353">
        <v>224520</v>
      </c>
      <c r="AI52" s="354">
        <v>67356</v>
      </c>
      <c r="AJ52" s="354">
        <v>10215.66</v>
      </c>
      <c r="AK52" s="355">
        <v>302091.65999999997</v>
      </c>
      <c r="AL52" s="356">
        <v>44596</v>
      </c>
      <c r="AM52" s="377">
        <v>210850</v>
      </c>
      <c r="AN52" s="378">
        <v>63255</v>
      </c>
      <c r="AO52" s="378">
        <v>9593.67</v>
      </c>
      <c r="AP52" s="379">
        <v>283698.67</v>
      </c>
      <c r="AQ52" s="380">
        <v>44784</v>
      </c>
      <c r="AR52" s="353">
        <v>18330</v>
      </c>
      <c r="AS52" s="354">
        <v>5499</v>
      </c>
      <c r="AT52" s="354">
        <v>834.01</v>
      </c>
      <c r="AU52" s="381">
        <v>24663.01</v>
      </c>
      <c r="AV52" s="382">
        <v>44839</v>
      </c>
      <c r="AW52">
        <f t="shared" si="0"/>
        <v>10427.68</v>
      </c>
      <c r="AX52" t="str">
        <f t="shared" si="1"/>
        <v>11/08/22 e 05/10/22</v>
      </c>
    </row>
    <row r="53" spans="1:50" ht="31.5" customHeight="1">
      <c r="A53" t="s">
        <v>956</v>
      </c>
      <c r="B53" s="123" t="s">
        <v>1099</v>
      </c>
      <c r="C53" s="124" t="s">
        <v>957</v>
      </c>
      <c r="D53" s="125" t="s">
        <v>958</v>
      </c>
      <c r="E53" s="125" t="s">
        <v>879</v>
      </c>
      <c r="F53" s="125" t="s">
        <v>880</v>
      </c>
      <c r="G53" s="125" t="s">
        <v>496</v>
      </c>
      <c r="H53" s="126" t="s">
        <v>497</v>
      </c>
      <c r="I53" s="127">
        <v>96750</v>
      </c>
      <c r="J53" s="128">
        <v>29025</v>
      </c>
      <c r="K53" s="128">
        <v>4402.13</v>
      </c>
      <c r="L53" s="128">
        <v>130177.13</v>
      </c>
      <c r="M53" s="129">
        <v>43880</v>
      </c>
      <c r="N53" s="130">
        <v>139850</v>
      </c>
      <c r="O53" s="131">
        <v>41955</v>
      </c>
      <c r="P53" s="131">
        <v>6363.17</v>
      </c>
      <c r="Q53" s="131">
        <v>188168.17</v>
      </c>
      <c r="R53" s="132">
        <v>44006</v>
      </c>
      <c r="S53" s="127">
        <v>160160</v>
      </c>
      <c r="T53" s="128">
        <v>19023</v>
      </c>
      <c r="U53" s="128">
        <v>6271.41</v>
      </c>
      <c r="V53" s="128">
        <v>185454.41</v>
      </c>
      <c r="W53" s="129">
        <v>44229</v>
      </c>
      <c r="X53" s="133">
        <v>20880</v>
      </c>
      <c r="Y53" s="131">
        <v>6264</v>
      </c>
      <c r="Z53" s="131">
        <v>950.04</v>
      </c>
      <c r="AA53" s="131">
        <v>28094.04</v>
      </c>
      <c r="AB53" s="134">
        <v>44337</v>
      </c>
      <c r="AC53" s="127">
        <v>282120</v>
      </c>
      <c r="AD53" s="128">
        <v>84636</v>
      </c>
      <c r="AE53" s="128">
        <v>12836.46</v>
      </c>
      <c r="AF53" s="128">
        <v>379592.46</v>
      </c>
      <c r="AG53" s="129">
        <v>44399</v>
      </c>
      <c r="AH53" s="353">
        <v>282120</v>
      </c>
      <c r="AI53" s="354">
        <v>84636</v>
      </c>
      <c r="AJ53" s="354">
        <v>12836.46</v>
      </c>
      <c r="AK53" s="355">
        <v>379592.46</v>
      </c>
      <c r="AL53" s="356">
        <v>44601</v>
      </c>
      <c r="AM53" s="377">
        <v>224860</v>
      </c>
      <c r="AN53" s="378">
        <v>67458</v>
      </c>
      <c r="AO53" s="378">
        <v>10231.129999999999</v>
      </c>
      <c r="AP53" s="379">
        <v>302549.13</v>
      </c>
      <c r="AQ53" s="380">
        <v>44784</v>
      </c>
      <c r="AR53" s="353">
        <v>18330</v>
      </c>
      <c r="AS53" s="354">
        <v>5499</v>
      </c>
      <c r="AT53" s="354">
        <v>834.01</v>
      </c>
      <c r="AU53" s="381">
        <v>24663.01</v>
      </c>
      <c r="AV53" s="382">
        <v>44839</v>
      </c>
      <c r="AW53">
        <f t="shared" si="0"/>
        <v>11065.14</v>
      </c>
      <c r="AX53" t="str">
        <f t="shared" si="1"/>
        <v>11/08/22 e 05/10/22</v>
      </c>
    </row>
    <row r="54" spans="1:50" ht="31.5" customHeight="1">
      <c r="A54" t="s">
        <v>967</v>
      </c>
      <c r="B54" s="123" t="s">
        <v>1100</v>
      </c>
      <c r="C54" s="124" t="s">
        <v>968</v>
      </c>
      <c r="D54" s="125" t="s">
        <v>969</v>
      </c>
      <c r="E54" s="125" t="s">
        <v>1101</v>
      </c>
      <c r="F54" s="125" t="s">
        <v>899</v>
      </c>
      <c r="G54" s="125" t="s">
        <v>512</v>
      </c>
      <c r="H54" s="126" t="s">
        <v>513</v>
      </c>
      <c r="I54" s="127">
        <v>96750</v>
      </c>
      <c r="J54" s="128">
        <v>29025</v>
      </c>
      <c r="K54" s="128">
        <v>4402.13</v>
      </c>
      <c r="L54" s="128">
        <v>130177.13</v>
      </c>
      <c r="M54" s="129">
        <v>43880</v>
      </c>
      <c r="N54" s="130">
        <v>107610</v>
      </c>
      <c r="O54" s="131">
        <v>32283</v>
      </c>
      <c r="P54" s="131">
        <v>4896.25</v>
      </c>
      <c r="Q54" s="131">
        <v>144789.25</v>
      </c>
      <c r="R54" s="132">
        <v>44006</v>
      </c>
      <c r="S54" s="127">
        <v>84720</v>
      </c>
      <c r="T54" s="128">
        <v>0</v>
      </c>
      <c r="U54" s="128">
        <v>2965.2</v>
      </c>
      <c r="V54" s="128">
        <v>87685.2</v>
      </c>
      <c r="W54" s="129">
        <v>44229</v>
      </c>
      <c r="X54" s="133">
        <v>0</v>
      </c>
      <c r="Y54" s="131">
        <v>0</v>
      </c>
      <c r="Z54" s="131">
        <v>0</v>
      </c>
      <c r="AA54" s="131">
        <v>0</v>
      </c>
      <c r="AB54" s="134" t="s">
        <v>1060</v>
      </c>
      <c r="AC54" s="127">
        <v>282120</v>
      </c>
      <c r="AD54" s="128">
        <v>84636</v>
      </c>
      <c r="AE54" s="128">
        <v>12836.46</v>
      </c>
      <c r="AF54" s="128">
        <v>379592.46</v>
      </c>
      <c r="AG54" s="129">
        <v>44553</v>
      </c>
      <c r="AH54" s="353">
        <v>282120</v>
      </c>
      <c r="AI54" s="354">
        <v>84636</v>
      </c>
      <c r="AJ54" s="354">
        <v>12836.46</v>
      </c>
      <c r="AK54" s="355">
        <v>379592.46</v>
      </c>
      <c r="AL54" s="356">
        <v>44596</v>
      </c>
      <c r="AM54" s="377">
        <v>271960</v>
      </c>
      <c r="AN54" s="378">
        <v>81588</v>
      </c>
      <c r="AO54" s="378">
        <v>12374.18</v>
      </c>
      <c r="AP54" s="379">
        <v>365922.18</v>
      </c>
      <c r="AQ54" s="380">
        <v>44778</v>
      </c>
      <c r="AR54" s="353">
        <v>18330</v>
      </c>
      <c r="AS54" s="354">
        <v>5499</v>
      </c>
      <c r="AT54" s="354">
        <v>834.01</v>
      </c>
      <c r="AU54" s="381">
        <v>24663.01</v>
      </c>
      <c r="AV54" s="382">
        <v>44838</v>
      </c>
      <c r="AW54">
        <f t="shared" si="0"/>
        <v>13208.19</v>
      </c>
      <c r="AX54" t="str">
        <f t="shared" si="1"/>
        <v>05/08/22 e 04/10/22</v>
      </c>
    </row>
    <row r="55" spans="1:50" ht="31.5" customHeight="1">
      <c r="A55" t="s">
        <v>975</v>
      </c>
      <c r="B55" s="123" t="s">
        <v>1102</v>
      </c>
      <c r="C55" s="124" t="s">
        <v>976</v>
      </c>
      <c r="D55" s="125" t="s">
        <v>977</v>
      </c>
      <c r="E55" s="125" t="s">
        <v>1103</v>
      </c>
      <c r="F55" s="125" t="s">
        <v>912</v>
      </c>
      <c r="G55" s="125" t="s">
        <v>535</v>
      </c>
      <c r="H55" s="126" t="s">
        <v>536</v>
      </c>
      <c r="I55" s="127">
        <v>96750</v>
      </c>
      <c r="J55" s="128">
        <v>29025</v>
      </c>
      <c r="K55" s="128">
        <v>4402.13</v>
      </c>
      <c r="L55" s="128">
        <v>130177.13</v>
      </c>
      <c r="M55" s="129">
        <v>43880</v>
      </c>
      <c r="N55" s="130">
        <v>116280</v>
      </c>
      <c r="O55" s="131">
        <v>34884</v>
      </c>
      <c r="P55" s="131">
        <v>5290.74</v>
      </c>
      <c r="Q55" s="131">
        <v>156454.74</v>
      </c>
      <c r="R55" s="132">
        <v>44006</v>
      </c>
      <c r="S55" s="127">
        <v>83160</v>
      </c>
      <c r="T55" s="128">
        <v>0</v>
      </c>
      <c r="U55" s="128">
        <v>2910.6</v>
      </c>
      <c r="V55" s="128">
        <v>86070.6</v>
      </c>
      <c r="W55" s="129">
        <v>44229</v>
      </c>
      <c r="X55" s="133">
        <v>19680</v>
      </c>
      <c r="Y55" s="131">
        <v>5904</v>
      </c>
      <c r="Z55" s="131">
        <v>895.44</v>
      </c>
      <c r="AA55" s="131">
        <v>26479.439999999999</v>
      </c>
      <c r="AB55" s="134">
        <v>44337</v>
      </c>
      <c r="AC55" s="127">
        <v>274920</v>
      </c>
      <c r="AD55" s="128">
        <v>82476</v>
      </c>
      <c r="AE55" s="128">
        <v>12508.86</v>
      </c>
      <c r="AF55" s="128">
        <v>369904.86</v>
      </c>
      <c r="AG55" s="129">
        <v>44399</v>
      </c>
      <c r="AH55" s="353">
        <v>282120</v>
      </c>
      <c r="AI55" s="354">
        <v>84636</v>
      </c>
      <c r="AJ55" s="354">
        <v>12836.46</v>
      </c>
      <c r="AK55" s="355">
        <v>379592.46</v>
      </c>
      <c r="AL55" s="356">
        <v>44603</v>
      </c>
      <c r="AM55" s="377">
        <v>218370</v>
      </c>
      <c r="AN55" s="378">
        <v>65511</v>
      </c>
      <c r="AO55" s="378">
        <v>9935.83</v>
      </c>
      <c r="AP55" s="379">
        <v>293816.83</v>
      </c>
      <c r="AQ55" s="380">
        <v>44784</v>
      </c>
      <c r="AR55" s="353">
        <v>18330</v>
      </c>
      <c r="AS55" s="354">
        <v>5499</v>
      </c>
      <c r="AT55" s="354">
        <v>834.01</v>
      </c>
      <c r="AU55" s="381">
        <v>24663.01</v>
      </c>
      <c r="AV55" s="382">
        <v>44839</v>
      </c>
      <c r="AW55">
        <f t="shared" si="0"/>
        <v>10769.84</v>
      </c>
      <c r="AX55" t="str">
        <f t="shared" si="1"/>
        <v>11/08/22 e 05/10/22</v>
      </c>
    </row>
    <row r="56" spans="1:50" ht="31.5" customHeight="1">
      <c r="A56" t="s">
        <v>987</v>
      </c>
      <c r="B56" s="123" t="s">
        <v>1104</v>
      </c>
      <c r="C56" s="124" t="s">
        <v>988</v>
      </c>
      <c r="D56" s="125" t="s">
        <v>989</v>
      </c>
      <c r="E56" s="125" t="s">
        <v>923</v>
      </c>
      <c r="F56" s="125" t="s">
        <v>924</v>
      </c>
      <c r="G56" s="125" t="s">
        <v>990</v>
      </c>
      <c r="H56" s="126" t="s">
        <v>561</v>
      </c>
      <c r="I56" s="127">
        <v>96750</v>
      </c>
      <c r="J56" s="128">
        <v>29025</v>
      </c>
      <c r="K56" s="128">
        <v>4402.13</v>
      </c>
      <c r="L56" s="128">
        <v>130177.13</v>
      </c>
      <c r="M56" s="129">
        <v>43882</v>
      </c>
      <c r="N56" s="130">
        <v>115510</v>
      </c>
      <c r="O56" s="131">
        <v>34653</v>
      </c>
      <c r="P56" s="131">
        <v>5255.7</v>
      </c>
      <c r="Q56" s="131">
        <v>155418.70000000001</v>
      </c>
      <c r="R56" s="132">
        <v>44006</v>
      </c>
      <c r="S56" s="127">
        <v>170650</v>
      </c>
      <c r="T56" s="128">
        <v>22170</v>
      </c>
      <c r="U56" s="128">
        <v>6748.7</v>
      </c>
      <c r="V56" s="128">
        <v>199568.7</v>
      </c>
      <c r="W56" s="129">
        <v>44229</v>
      </c>
      <c r="X56" s="133">
        <v>20880</v>
      </c>
      <c r="Y56" s="131">
        <v>6264</v>
      </c>
      <c r="Z56" s="131">
        <v>950.04</v>
      </c>
      <c r="AA56" s="131">
        <v>28094.04</v>
      </c>
      <c r="AB56" s="134">
        <v>44337</v>
      </c>
      <c r="AC56" s="127">
        <v>282120</v>
      </c>
      <c r="AD56" s="128">
        <v>84636</v>
      </c>
      <c r="AE56" s="128">
        <v>12836.46</v>
      </c>
      <c r="AF56" s="128">
        <v>379592.46</v>
      </c>
      <c r="AG56" s="129">
        <v>44399</v>
      </c>
      <c r="AH56" s="353">
        <v>282120</v>
      </c>
      <c r="AI56" s="354">
        <v>84636</v>
      </c>
      <c r="AJ56" s="354">
        <v>12836.46</v>
      </c>
      <c r="AK56" s="355">
        <v>379592.46</v>
      </c>
      <c r="AL56" s="356">
        <v>44593</v>
      </c>
      <c r="AM56" s="377">
        <v>250540</v>
      </c>
      <c r="AN56" s="378">
        <v>75162</v>
      </c>
      <c r="AO56" s="378">
        <v>11399.57</v>
      </c>
      <c r="AP56" s="379">
        <v>337101.57</v>
      </c>
      <c r="AQ56" s="380">
        <v>44784</v>
      </c>
      <c r="AR56" s="353">
        <v>18330</v>
      </c>
      <c r="AS56" s="354">
        <v>5499</v>
      </c>
      <c r="AT56" s="354">
        <v>834.01</v>
      </c>
      <c r="AU56" s="381">
        <v>24663.01</v>
      </c>
      <c r="AV56" s="382">
        <v>44839</v>
      </c>
      <c r="AW56">
        <f t="shared" si="0"/>
        <v>12233.58</v>
      </c>
      <c r="AX56" t="str">
        <f t="shared" si="1"/>
        <v>11/08/22 e 05/10/22</v>
      </c>
    </row>
    <row r="57" spans="1:50" ht="31.5" customHeight="1" thickBot="1">
      <c r="A57" t="s">
        <v>1000</v>
      </c>
      <c r="B57" s="136" t="s">
        <v>1105</v>
      </c>
      <c r="C57" s="137" t="s">
        <v>1001</v>
      </c>
      <c r="D57" s="138" t="s">
        <v>1002</v>
      </c>
      <c r="E57" s="138" t="s">
        <v>943</v>
      </c>
      <c r="F57" s="138" t="s">
        <v>944</v>
      </c>
      <c r="G57" s="138" t="s">
        <v>1003</v>
      </c>
      <c r="H57" s="139" t="s">
        <v>587</v>
      </c>
      <c r="I57" s="140">
        <v>78420</v>
      </c>
      <c r="J57" s="141">
        <v>23526</v>
      </c>
      <c r="K57" s="141">
        <v>3568.11</v>
      </c>
      <c r="L57" s="141">
        <v>105514.11</v>
      </c>
      <c r="M57" s="142">
        <v>43880</v>
      </c>
      <c r="N57" s="143">
        <v>125150</v>
      </c>
      <c r="O57" s="144">
        <v>37545</v>
      </c>
      <c r="P57" s="144">
        <v>5694.33</v>
      </c>
      <c r="Q57" s="144">
        <v>168389.33</v>
      </c>
      <c r="R57" s="145">
        <v>44006</v>
      </c>
      <c r="S57" s="140">
        <v>156840</v>
      </c>
      <c r="T57" s="141">
        <v>23526</v>
      </c>
      <c r="U57" s="141">
        <v>6312.81</v>
      </c>
      <c r="V57" s="141">
        <v>186678.81</v>
      </c>
      <c r="W57" s="142">
        <v>44229</v>
      </c>
      <c r="X57" s="146">
        <v>14770</v>
      </c>
      <c r="Y57" s="144">
        <v>4431</v>
      </c>
      <c r="Z57" s="144">
        <v>672.03</v>
      </c>
      <c r="AA57" s="144">
        <v>19873.03</v>
      </c>
      <c r="AB57" s="147">
        <v>44337</v>
      </c>
      <c r="AC57" s="140">
        <v>245460</v>
      </c>
      <c r="AD57" s="141">
        <v>73638</v>
      </c>
      <c r="AE57" s="141">
        <v>11168.43</v>
      </c>
      <c r="AF57" s="141">
        <v>330266.43</v>
      </c>
      <c r="AG57" s="142">
        <v>44399</v>
      </c>
      <c r="AH57" s="357">
        <v>245460</v>
      </c>
      <c r="AI57" s="358">
        <v>73638</v>
      </c>
      <c r="AJ57" s="358">
        <v>11168.43</v>
      </c>
      <c r="AK57" s="359">
        <v>330266.43</v>
      </c>
      <c r="AL57" s="360">
        <v>44601</v>
      </c>
      <c r="AM57" s="383">
        <v>227160</v>
      </c>
      <c r="AN57" s="384">
        <v>68148</v>
      </c>
      <c r="AO57" s="384">
        <v>10335.780000000001</v>
      </c>
      <c r="AP57" s="385">
        <v>305643.78000000003</v>
      </c>
      <c r="AQ57" s="386">
        <v>44784</v>
      </c>
      <c r="AR57" s="357">
        <v>0</v>
      </c>
      <c r="AS57" s="358">
        <v>0</v>
      </c>
      <c r="AT57" s="358">
        <v>0</v>
      </c>
      <c r="AU57" s="387">
        <v>0</v>
      </c>
      <c r="AV57" s="388" t="s">
        <v>1060</v>
      </c>
      <c r="AW57">
        <f t="shared" si="0"/>
        <v>10335.780000000001</v>
      </c>
      <c r="AX57" s="202">
        <v>44784</v>
      </c>
    </row>
    <row r="59" spans="1:50" ht="31.5" customHeight="1">
      <c r="I59" s="148"/>
      <c r="J59" s="148"/>
      <c r="K59" s="148"/>
      <c r="L59" s="148"/>
      <c r="M59" s="149"/>
      <c r="N59" s="148"/>
      <c r="O59" s="148"/>
      <c r="P59" s="148"/>
      <c r="Q59" s="148"/>
    </row>
  </sheetData>
  <mergeCells count="4">
    <mergeCell ref="Y1:AB1"/>
    <mergeCell ref="AH1:AL1"/>
    <mergeCell ref="AM1:AQ1"/>
    <mergeCell ref="AR1:AV1"/>
  </mergeCells>
  <conditionalFormatting sqref="E3:F25 E27:F29 E31:F57 H3:H57">
    <cfRule type="cellIs" dxfId="49" priority="6" stopIfTrue="1" operator="equal">
      <formula>0</formula>
    </cfRule>
  </conditionalFormatting>
  <conditionalFormatting sqref="AM3:AV57">
    <cfRule type="cellIs" dxfId="48" priority="1" operator="equal">
      <formula>"Pendente"</formula>
    </cfRule>
  </conditionalFormatting>
  <pageMargins left="0.511811023622047" right="0.511811023622047" top="0.78740157480315021" bottom="0.78740157480315021" header="0.31496062992126012" footer="0.31496062992126012"/>
  <pageSetup paperSize="0" scale="66" fitToWidth="0" fitToHeight="0" orientation="landscape" horizontalDpi="0" verticalDpi="0" copies="0"/>
  <headerFooter>
    <oddHeader>&amp;C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83"/>
  <sheetViews>
    <sheetView zoomScaleNormal="100" workbookViewId="0">
      <selection activeCell="J38" sqref="J38:K39"/>
    </sheetView>
  </sheetViews>
  <sheetFormatPr defaultRowHeight="15" zeroHeight="1"/>
  <cols>
    <col min="1" max="1" width="5.140625" customWidth="1"/>
    <col min="2" max="2" width="20.7109375" customWidth="1"/>
    <col min="3" max="3" width="14.7109375" customWidth="1"/>
    <col min="4" max="4" width="10.28515625" customWidth="1"/>
    <col min="5" max="5" width="10.42578125" customWidth="1"/>
    <col min="6" max="6" width="9.5703125" customWidth="1"/>
    <col min="7" max="8" width="9.140625" customWidth="1"/>
    <col min="9" max="9" width="10.28515625" customWidth="1"/>
    <col min="10" max="11" width="9.140625" customWidth="1"/>
    <col min="12" max="12" width="3.28515625" customWidth="1"/>
    <col min="13" max="16383" width="9.140625" hidden="1" customWidth="1"/>
    <col min="16384" max="16384" width="11.7109375" hidden="1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50" t="s">
        <v>1106</v>
      </c>
      <c r="E2" s="1"/>
      <c r="F2" s="1"/>
      <c r="G2" s="1"/>
      <c r="H2" s="1"/>
      <c r="I2" s="1"/>
      <c r="J2" s="1"/>
      <c r="K2" s="151" t="s">
        <v>2</v>
      </c>
      <c r="L2" s="1"/>
    </row>
    <row r="3" spans="1:12" ht="15.75" thickBot="1">
      <c r="A3" s="1"/>
      <c r="B3" s="1"/>
      <c r="C3" s="1"/>
      <c r="D3" s="150" t="s">
        <v>1107</v>
      </c>
      <c r="E3" s="1"/>
      <c r="F3" s="1"/>
      <c r="G3" s="1"/>
      <c r="H3" s="1"/>
      <c r="I3" s="1"/>
      <c r="J3" s="1"/>
      <c r="K3" s="299">
        <f>Dados!C4</f>
        <v>0</v>
      </c>
      <c r="L3" s="1"/>
    </row>
    <row r="4" spans="1:12">
      <c r="A4" s="1"/>
      <c r="B4" s="1"/>
      <c r="C4" s="1"/>
      <c r="D4" s="1"/>
      <c r="E4" s="150" t="s">
        <v>1108</v>
      </c>
      <c r="F4" s="1"/>
      <c r="G4" s="1"/>
      <c r="H4" s="1"/>
      <c r="I4" s="1"/>
      <c r="J4" s="1"/>
      <c r="K4" s="1"/>
      <c r="L4" s="1"/>
    </row>
    <row r="5" spans="1:12" ht="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2" t="s">
        <v>1109</v>
      </c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2" t="s">
        <v>1110</v>
      </c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450" t="s">
        <v>1111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152"/>
    </row>
    <row r="10" spans="1:12">
      <c r="A10" s="451" t="s">
        <v>1112</v>
      </c>
      <c r="B10" s="451"/>
      <c r="C10" s="451"/>
      <c r="D10" s="451"/>
      <c r="E10" s="451"/>
      <c r="F10" s="451"/>
      <c r="G10" s="451"/>
      <c r="H10" s="451"/>
      <c r="I10" s="451"/>
      <c r="J10" s="451"/>
      <c r="K10" s="451"/>
      <c r="L10" s="152"/>
    </row>
    <row r="11" spans="1:12">
      <c r="A11" s="452" t="str">
        <f>IFERROR(VLOOKUP(Dados!$C$4,Info!$A:$P,4,FALSE),"")</f>
        <v>-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152"/>
    </row>
    <row r="12" spans="1:12">
      <c r="A12" s="453" t="s">
        <v>26</v>
      </c>
      <c r="B12" s="453"/>
      <c r="C12" s="453"/>
      <c r="D12" s="453"/>
      <c r="E12" s="453"/>
      <c r="F12" s="453"/>
      <c r="G12" s="453"/>
      <c r="H12" s="453"/>
      <c r="I12" s="453"/>
      <c r="J12" s="449" t="s">
        <v>1113</v>
      </c>
      <c r="K12" s="449"/>
      <c r="L12" s="152"/>
    </row>
    <row r="13" spans="1:12">
      <c r="A13" s="153"/>
      <c r="B13" s="154"/>
      <c r="C13" s="154"/>
      <c r="D13" s="154"/>
      <c r="E13" s="154"/>
      <c r="F13" s="154"/>
      <c r="G13" s="154"/>
      <c r="H13" s="154"/>
      <c r="I13" s="155"/>
      <c r="J13" s="449" t="s">
        <v>205</v>
      </c>
      <c r="K13" s="449"/>
      <c r="L13" s="152"/>
    </row>
    <row r="14" spans="1:12">
      <c r="A14" s="454" t="str">
        <f>IFERROR(VLOOKUP(Dados!$C$4,Info!$A:$P,3,FALSE),"")</f>
        <v>-</v>
      </c>
      <c r="B14" s="454"/>
      <c r="C14" s="454"/>
      <c r="D14" s="454"/>
      <c r="E14" s="454"/>
      <c r="F14" s="454"/>
      <c r="G14" s="454"/>
      <c r="H14" s="454"/>
      <c r="I14" s="454"/>
      <c r="J14" s="156">
        <v>44743</v>
      </c>
      <c r="K14" s="156">
        <v>44926</v>
      </c>
      <c r="L14" s="152"/>
    </row>
    <row r="15" spans="1:12">
      <c r="A15" s="455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152"/>
    </row>
    <row r="16" spans="1:12" ht="6.75" customHeight="1">
      <c r="A16" s="456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152"/>
    </row>
    <row r="17" spans="1:12">
      <c r="A17" s="450" t="s">
        <v>1114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152"/>
    </row>
    <row r="18" spans="1:12">
      <c r="A18" s="457" t="s">
        <v>1115</v>
      </c>
      <c r="B18" s="457"/>
      <c r="C18" s="157" t="s">
        <v>1116</v>
      </c>
      <c r="D18" s="157" t="s">
        <v>1117</v>
      </c>
      <c r="E18" s="458" t="s">
        <v>1118</v>
      </c>
      <c r="F18" s="458"/>
      <c r="G18" s="157" t="s">
        <v>1115</v>
      </c>
      <c r="H18" s="157" t="s">
        <v>1116</v>
      </c>
      <c r="I18" s="157" t="s">
        <v>1117</v>
      </c>
      <c r="J18" s="457" t="s">
        <v>1118</v>
      </c>
      <c r="K18" s="457"/>
      <c r="L18" s="158"/>
    </row>
    <row r="19" spans="1:12">
      <c r="A19" s="457" t="s">
        <v>1119</v>
      </c>
      <c r="B19" s="457"/>
      <c r="C19" s="300">
        <v>600</v>
      </c>
      <c r="D19" s="159">
        <f>SUMIF(Pagamento_de_Bolsas!$D$64:$D$108,Encaminhamento!A19,Pagamento_de_Bolsas!$T$64:$T$108)</f>
        <v>0</v>
      </c>
      <c r="E19" s="459">
        <f>C19*D19</f>
        <v>0</v>
      </c>
      <c r="F19" s="459"/>
      <c r="G19" s="160" t="s">
        <v>1120</v>
      </c>
      <c r="H19" s="300">
        <v>2800</v>
      </c>
      <c r="I19" s="159">
        <f>SUMIF(Pagamento_de_Bolsas!$D$64:$D$108,Encaminhamento!G19,Pagamento_de_Bolsas!$T$64:$T$108)</f>
        <v>0</v>
      </c>
      <c r="J19" s="459">
        <f>H19*I19</f>
        <v>0</v>
      </c>
      <c r="K19" s="459"/>
      <c r="L19" s="152">
        <f>IF(OR($D19="",$I19=""),1,0)</f>
        <v>0</v>
      </c>
    </row>
    <row r="20" spans="1:12">
      <c r="A20" s="457" t="s">
        <v>1121</v>
      </c>
      <c r="B20" s="457"/>
      <c r="C20" s="300">
        <v>2230</v>
      </c>
      <c r="D20" s="159">
        <f>SUMIF(Pagamento_de_Bolsas!$D$64:$D$108,Encaminhamento!A20,Pagamento_de_Bolsas!$T$64:$T$108)</f>
        <v>0</v>
      </c>
      <c r="E20" s="459">
        <f>C20*D20</f>
        <v>0</v>
      </c>
      <c r="F20" s="459"/>
      <c r="G20" s="160" t="s">
        <v>1122</v>
      </c>
      <c r="H20" s="301">
        <v>7750</v>
      </c>
      <c r="I20" s="159">
        <f>SUMIF(Pagamento_de_Bolsas!$D$64:$D$108,Encaminhamento!G20,Pagamento_de_Bolsas!$T$64:$T$108)</f>
        <v>0</v>
      </c>
      <c r="J20" s="459">
        <f>H20*I20</f>
        <v>0</v>
      </c>
      <c r="K20" s="459"/>
      <c r="L20" s="152">
        <f>IF(OR($D20="",$I20=""),1,0)</f>
        <v>0</v>
      </c>
    </row>
    <row r="21" spans="1:12">
      <c r="A21" s="457" t="s">
        <v>1123</v>
      </c>
      <c r="B21" s="457"/>
      <c r="C21" s="300">
        <v>3280</v>
      </c>
      <c r="D21" s="159">
        <f>SUMIF(Pagamento_de_Bolsas!$D$64:$D$108,Encaminhamento!A21,Pagamento_de_Bolsas!$T$64:$T$108)</f>
        <v>0</v>
      </c>
      <c r="E21" s="459">
        <f>C21*D21</f>
        <v>0</v>
      </c>
      <c r="F21" s="459"/>
      <c r="G21" s="160" t="s">
        <v>1124</v>
      </c>
      <c r="H21" s="300">
        <v>820</v>
      </c>
      <c r="I21" s="159">
        <f>SUMIF(Pagamento_de_Bolsas!$D$64:$D$108,Encaminhamento!G21,Pagamento_de_Bolsas!$T$64:$T$108)</f>
        <v>0</v>
      </c>
      <c r="J21" s="459">
        <f>H21*I21</f>
        <v>0</v>
      </c>
      <c r="K21" s="459"/>
      <c r="L21" s="152">
        <f>IF(OR($D21="",$I21=""),1,0)</f>
        <v>0</v>
      </c>
    </row>
    <row r="22" spans="1:12">
      <c r="A22" s="457" t="s">
        <v>1125</v>
      </c>
      <c r="B22" s="457"/>
      <c r="C22" s="300">
        <v>6110</v>
      </c>
      <c r="D22" s="159">
        <f>SUMIF(Pagamento_de_Bolsas!$D$64:$D$108,Encaminhamento!A22,Pagamento_de_Bolsas!$T$64:$T$108)</f>
        <v>0</v>
      </c>
      <c r="E22" s="459">
        <f>C22*D22</f>
        <v>0</v>
      </c>
      <c r="F22" s="459"/>
      <c r="G22" s="460" t="s">
        <v>1126</v>
      </c>
      <c r="H22" s="460"/>
      <c r="I22" s="161">
        <f>SUM(I19:I21,D19:D22)</f>
        <v>0</v>
      </c>
      <c r="J22" s="461">
        <f>SUM($E$19:$F$22,$J$19:$K$21)</f>
        <v>0</v>
      </c>
      <c r="K22" s="461"/>
      <c r="L22" s="152">
        <f>IF($D22="",1,0)</f>
        <v>0</v>
      </c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52"/>
    </row>
    <row r="24" spans="1:12">
      <c r="A24" s="450" t="s">
        <v>1127</v>
      </c>
      <c r="B24" s="450"/>
      <c r="C24" s="450"/>
      <c r="D24" s="450"/>
      <c r="E24" s="450"/>
      <c r="F24" s="450"/>
      <c r="G24" s="450"/>
      <c r="H24" s="450"/>
      <c r="I24" s="450"/>
      <c r="J24" s="450"/>
      <c r="K24" s="450"/>
      <c r="L24" s="152"/>
    </row>
    <row r="25" spans="1:12">
      <c r="A25" s="162"/>
      <c r="B25" s="163" t="s">
        <v>49</v>
      </c>
      <c r="C25" s="462">
        <f>SUMIFS(Utilização_de_Taxa_de_Bancada!$I:$I,Utilização_de_Taxa_de_Bancada!$G:$G,Encaminhamento!B25)</f>
        <v>0</v>
      </c>
      <c r="D25" s="462"/>
      <c r="E25" s="462"/>
      <c r="F25" s="463" t="s">
        <v>138</v>
      </c>
      <c r="G25" s="463"/>
      <c r="H25" s="463"/>
      <c r="I25" s="462">
        <f>SUMIFS(Utilização_de_Taxa_de_Bancada!$I:$I,Utilização_de_Taxa_de_Bancada!$G:$G,Encaminhamento!F25)</f>
        <v>0</v>
      </c>
      <c r="J25" s="462"/>
      <c r="K25" s="462"/>
      <c r="L25" s="152"/>
    </row>
    <row r="26" spans="1:12">
      <c r="A26" s="164"/>
      <c r="B26" s="165" t="s">
        <v>77</v>
      </c>
      <c r="C26" s="462">
        <f>SUMIFS(Utilização_de_Taxa_de_Bancada!$I:$I,Utilização_de_Taxa_de_Bancada!$G:$G,Encaminhamento!B26)</f>
        <v>0</v>
      </c>
      <c r="D26" s="462"/>
      <c r="E26" s="462"/>
      <c r="F26" s="463" t="s">
        <v>153</v>
      </c>
      <c r="G26" s="463"/>
      <c r="H26" s="463"/>
      <c r="I26" s="462">
        <f>SUMIFS(Utilização_de_Taxa_de_Bancada!$I:$I,Utilização_de_Taxa_de_Bancada!$G:$G,Encaminhamento!F26)</f>
        <v>0</v>
      </c>
      <c r="J26" s="462"/>
      <c r="K26" s="462"/>
      <c r="L26" s="152"/>
    </row>
    <row r="27" spans="1:12">
      <c r="A27" s="164"/>
      <c r="B27" s="165" t="s">
        <v>108</v>
      </c>
      <c r="C27" s="462">
        <f>SUMIFS(Utilização_de_Taxa_de_Bancada!$I:$I,Utilização_de_Taxa_de_Bancada!$G:$G,Encaminhamento!B27)</f>
        <v>0</v>
      </c>
      <c r="D27" s="462"/>
      <c r="E27" s="462"/>
      <c r="F27" s="463" t="s">
        <v>181</v>
      </c>
      <c r="G27" s="463"/>
      <c r="H27" s="463"/>
      <c r="I27" s="462">
        <f>SUMIFS(Utilização_de_Taxa_de_Bancada!$I:$I,Utilização_de_Taxa_de_Bancada!$G:$G,Encaminhamento!F27)</f>
        <v>0</v>
      </c>
      <c r="J27" s="462"/>
      <c r="K27" s="462"/>
      <c r="L27" s="152"/>
    </row>
    <row r="28" spans="1:12">
      <c r="A28" s="339"/>
      <c r="B28" s="340"/>
      <c r="C28" s="341"/>
      <c r="D28" s="341"/>
      <c r="E28" s="341"/>
      <c r="F28" s="340"/>
      <c r="G28" s="460" t="s">
        <v>1126</v>
      </c>
      <c r="H28" s="460"/>
      <c r="I28" s="464">
        <f>SUM($C$25:$E$27,$I$25:$K$27)</f>
        <v>0</v>
      </c>
      <c r="J28" s="465"/>
      <c r="K28" s="466"/>
      <c r="L28" s="152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52"/>
    </row>
    <row r="30" spans="1:12">
      <c r="A30" s="450" t="s">
        <v>1128</v>
      </c>
      <c r="B30" s="450"/>
      <c r="C30" s="450"/>
      <c r="D30" s="450"/>
      <c r="E30" s="450"/>
      <c r="F30" s="450"/>
      <c r="G30" s="450"/>
      <c r="H30" s="450"/>
      <c r="I30" s="450"/>
      <c r="J30" s="450"/>
      <c r="K30" s="450"/>
      <c r="L30" s="152"/>
    </row>
    <row r="31" spans="1:12">
      <c r="A31" s="162"/>
      <c r="B31" s="163" t="s">
        <v>50</v>
      </c>
      <c r="C31" s="462">
        <f>SUMIFS(Devoluções_à_Conta!$E:$E,Devoluções_à_Conta!$C:$C,Encaminhamento!B31)</f>
        <v>0</v>
      </c>
      <c r="D31" s="462"/>
      <c r="E31" s="462"/>
      <c r="F31" s="463" t="s">
        <v>109</v>
      </c>
      <c r="G31" s="463"/>
      <c r="H31" s="463"/>
      <c r="I31" s="462">
        <f>SUMIFS(Devoluções_à_Conta!$E:$E,Devoluções_à_Conta!$C:$C,Encaminhamento!F31)</f>
        <v>0</v>
      </c>
      <c r="J31" s="462"/>
      <c r="K31" s="462"/>
      <c r="L31" s="152"/>
    </row>
    <row r="32" spans="1:12">
      <c r="A32" s="164"/>
      <c r="B32" s="165" t="s">
        <v>78</v>
      </c>
      <c r="C32" s="462">
        <f>SUMIFS(Devoluções_à_Conta!$E:$E,Devoluções_à_Conta!$C:$C,Encaminhamento!B32)</f>
        <v>0</v>
      </c>
      <c r="D32" s="462"/>
      <c r="E32" s="462"/>
      <c r="F32" s="463" t="s">
        <v>139</v>
      </c>
      <c r="G32" s="463"/>
      <c r="H32" s="463"/>
      <c r="I32" s="462">
        <f>SUMIFS(Devoluções_à_Conta!$E:$E,Devoluções_à_Conta!$C:$C,Encaminhamento!F32)</f>
        <v>0</v>
      </c>
      <c r="J32" s="462"/>
      <c r="K32" s="462"/>
      <c r="L32" s="152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52"/>
    </row>
    <row r="34" spans="1:12">
      <c r="A34" s="450" t="s">
        <v>1129</v>
      </c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152"/>
    </row>
    <row r="35" spans="1:12">
      <c r="A35" s="166"/>
      <c r="B35" s="167"/>
      <c r="C35" s="302"/>
      <c r="D35" s="302"/>
      <c r="E35" s="303"/>
      <c r="F35" s="168"/>
      <c r="G35" s="467" t="s">
        <v>1130</v>
      </c>
      <c r="H35" s="467"/>
      <c r="I35" s="169"/>
      <c r="J35" s="468" t="s">
        <v>1131</v>
      </c>
      <c r="K35" s="468"/>
      <c r="L35" s="152"/>
    </row>
    <row r="36" spans="1:12">
      <c r="A36" s="471" t="s">
        <v>1132</v>
      </c>
      <c r="B36" s="471"/>
      <c r="C36" s="471"/>
      <c r="D36" s="471"/>
      <c r="E36" s="471"/>
      <c r="F36" s="471"/>
      <c r="G36" s="472">
        <f>IFERROR(VLOOKUP(Dados!$C$4,Repasses!A:AX,49,FALSE),0)</f>
        <v>0</v>
      </c>
      <c r="H36" s="472"/>
      <c r="I36" s="170"/>
      <c r="J36" s="472" t="str">
        <f>IFERROR(TEXT(VLOOKUP(Dados!$C$4,Repasses!A:AX,50,FALSE),"dd/mm/aaaa"),"")</f>
        <v/>
      </c>
      <c r="K36" s="472"/>
      <c r="L36" s="152"/>
    </row>
    <row r="37" spans="1:12">
      <c r="A37" s="471"/>
      <c r="B37" s="471"/>
      <c r="C37" s="471"/>
      <c r="D37" s="471"/>
      <c r="E37" s="471"/>
      <c r="F37" s="471"/>
      <c r="G37" s="472"/>
      <c r="H37" s="472"/>
      <c r="I37" s="171"/>
      <c r="J37" s="472"/>
      <c r="K37" s="472"/>
      <c r="L37" s="152"/>
    </row>
    <row r="38" spans="1:12">
      <c r="A38" s="473" t="s">
        <v>1133</v>
      </c>
      <c r="B38" s="473"/>
      <c r="C38" s="473"/>
      <c r="D38" s="473"/>
      <c r="E38" s="473"/>
      <c r="F38" s="473"/>
      <c r="G38" s="474"/>
      <c r="H38" s="474"/>
      <c r="I38" s="172"/>
      <c r="J38" s="475"/>
      <c r="K38" s="475"/>
      <c r="L38" s="448">
        <f>IF(OR(G38="",J38=""),1,0)</f>
        <v>1</v>
      </c>
    </row>
    <row r="39" spans="1:12">
      <c r="A39" s="473"/>
      <c r="B39" s="473"/>
      <c r="C39" s="473"/>
      <c r="D39" s="473"/>
      <c r="E39" s="473"/>
      <c r="F39" s="473"/>
      <c r="G39" s="474"/>
      <c r="H39" s="474"/>
      <c r="I39" s="173"/>
      <c r="J39" s="475"/>
      <c r="K39" s="475"/>
      <c r="L39" s="448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52"/>
    </row>
    <row r="41" spans="1:12">
      <c r="A41" s="450" t="s">
        <v>1134</v>
      </c>
      <c r="B41" s="450"/>
      <c r="C41" s="450"/>
      <c r="D41" s="450"/>
      <c r="E41" s="450"/>
      <c r="F41" s="450"/>
      <c r="G41" s="450"/>
      <c r="H41" s="450"/>
      <c r="I41" s="450"/>
      <c r="J41" s="450"/>
      <c r="K41" s="450"/>
      <c r="L41" s="152"/>
    </row>
    <row r="42" spans="1:12">
      <c r="A42" s="469" t="s">
        <v>1026</v>
      </c>
      <c r="B42" s="469"/>
      <c r="C42" s="457" t="str">
        <f>CONCATENATE("Saldo disponível para o pagamento de bolsa em ",TEXT(EDATE(K14,1)-31,"dd/mm/aa"))</f>
        <v>Saldo disponível para o pagamento de bolsa em 31/12/22</v>
      </c>
      <c r="D42" s="457"/>
      <c r="E42" s="457"/>
      <c r="F42" s="457"/>
      <c r="G42" s="457"/>
      <c r="H42" s="457"/>
      <c r="I42" s="457"/>
      <c r="J42" s="457"/>
      <c r="K42" s="457"/>
      <c r="L42" s="152"/>
    </row>
    <row r="43" spans="1:12">
      <c r="A43" s="469"/>
      <c r="B43" s="469"/>
      <c r="C43" s="470">
        <v>0</v>
      </c>
      <c r="D43" s="470"/>
      <c r="E43" s="470"/>
      <c r="F43" s="470"/>
      <c r="G43" s="470"/>
      <c r="H43" s="470"/>
      <c r="I43" s="470"/>
      <c r="J43" s="470"/>
      <c r="K43" s="470"/>
      <c r="L43" s="152"/>
    </row>
    <row r="44" spans="1:12">
      <c r="A44" s="469" t="s">
        <v>1027</v>
      </c>
      <c r="B44" s="469"/>
      <c r="C44" s="457" t="str">
        <f>CONCATENATE("Saldo disponível em taxa de bancada em ",TEXT(EDATE(K14,1)-31,"dd/mm/aa"))</f>
        <v>Saldo disponível em taxa de bancada em 31/12/22</v>
      </c>
      <c r="D44" s="457"/>
      <c r="E44" s="457"/>
      <c r="F44" s="457"/>
      <c r="G44" s="457"/>
      <c r="H44" s="457"/>
      <c r="I44" s="457"/>
      <c r="J44" s="457"/>
      <c r="K44" s="457"/>
      <c r="L44" s="152"/>
    </row>
    <row r="45" spans="1:12">
      <c r="A45" s="469"/>
      <c r="B45" s="469"/>
      <c r="C45" s="470">
        <v>0</v>
      </c>
      <c r="D45" s="470"/>
      <c r="E45" s="470"/>
      <c r="F45" s="470"/>
      <c r="G45" s="470"/>
      <c r="H45" s="470"/>
      <c r="I45" s="470"/>
      <c r="J45" s="470"/>
      <c r="K45" s="470"/>
      <c r="L45" s="152"/>
    </row>
    <row r="46" spans="1:12">
      <c r="A46" s="476" t="s">
        <v>1135</v>
      </c>
      <c r="B46" s="476"/>
      <c r="C46" s="457" t="str">
        <f>CONCATENATE("Saldo disponível em Despesas Operacionais e Administrativas em ",TEXT(EDATE($K$14,1)-31,"dd/mm/aa"))</f>
        <v>Saldo disponível em Despesas Operacionais e Administrativas em 31/12/22</v>
      </c>
      <c r="D46" s="457"/>
      <c r="E46" s="457"/>
      <c r="F46" s="457"/>
      <c r="G46" s="457"/>
      <c r="H46" s="457"/>
      <c r="I46" s="457"/>
      <c r="J46" s="457"/>
      <c r="K46" s="457"/>
      <c r="L46" s="152"/>
    </row>
    <row r="47" spans="1:12">
      <c r="A47" s="476"/>
      <c r="B47" s="476"/>
      <c r="C47" s="470">
        <v>0</v>
      </c>
      <c r="D47" s="470"/>
      <c r="E47" s="470"/>
      <c r="F47" s="470"/>
      <c r="G47" s="470"/>
      <c r="H47" s="470"/>
      <c r="I47" s="470"/>
      <c r="J47" s="470"/>
      <c r="K47" s="470"/>
      <c r="L47" s="152"/>
    </row>
    <row r="48" spans="1:12" ht="15" customHeight="1">
      <c r="A48" s="479" t="s">
        <v>1136</v>
      </c>
      <c r="B48" s="480"/>
      <c r="C48" s="457" t="str">
        <f>CONCATENATE("Rendimento de aplicação e gasto dos recursos mês a mês e Saldo acumulado disponível em ",TEXT(EDATE(K14,1)-31,"dd/mm/aa"))</f>
        <v>Rendimento de aplicação e gasto dos recursos mês a mês e Saldo acumulado disponível em 31/12/22</v>
      </c>
      <c r="D48" s="457"/>
      <c r="E48" s="457"/>
      <c r="F48" s="457"/>
      <c r="G48" s="457"/>
      <c r="H48" s="457"/>
      <c r="I48" s="457"/>
      <c r="J48" s="457"/>
      <c r="K48" s="457"/>
      <c r="L48" s="152"/>
    </row>
    <row r="49" spans="1:12">
      <c r="A49" s="481"/>
      <c r="B49" s="482"/>
      <c r="C49" s="164"/>
      <c r="D49" s="343">
        <f>J14</f>
        <v>44743</v>
      </c>
      <c r="E49" s="343">
        <f>EDATE(D49,1)</f>
        <v>44774</v>
      </c>
      <c r="F49" s="343">
        <f t="shared" ref="F49:I49" si="0">EDATE(E49,1)</f>
        <v>44805</v>
      </c>
      <c r="G49" s="343">
        <f t="shared" si="0"/>
        <v>44835</v>
      </c>
      <c r="H49" s="343">
        <f t="shared" si="0"/>
        <v>44866</v>
      </c>
      <c r="I49" s="343">
        <f t="shared" si="0"/>
        <v>44896</v>
      </c>
      <c r="J49" s="477" t="str">
        <f>CONCATENATE("Saldo em ",TEXT(EDATE(I49,1)-1,"dd/mm/aa"))</f>
        <v>Saldo em 31/12/22</v>
      </c>
      <c r="K49" s="478"/>
      <c r="L49" s="152"/>
    </row>
    <row r="50" spans="1:12">
      <c r="A50" s="481"/>
      <c r="B50" s="482"/>
      <c r="C50" s="363" t="s">
        <v>2605</v>
      </c>
      <c r="D50" s="342"/>
      <c r="E50" s="342"/>
      <c r="F50" s="342"/>
      <c r="G50" s="342"/>
      <c r="H50" s="342"/>
      <c r="I50" s="342"/>
      <c r="J50" s="470"/>
      <c r="K50" s="470"/>
      <c r="L50" s="448">
        <f>IF(COUNTA(D50:K51)&lt;13,1,0)</f>
        <v>1</v>
      </c>
    </row>
    <row r="51" spans="1:12">
      <c r="A51" s="483"/>
      <c r="B51" s="484"/>
      <c r="C51" s="363" t="s">
        <v>2606</v>
      </c>
      <c r="D51" s="342"/>
      <c r="E51" s="342"/>
      <c r="F51" s="342"/>
      <c r="G51" s="342"/>
      <c r="H51" s="342"/>
      <c r="I51" s="342"/>
      <c r="J51" s="364"/>
      <c r="K51" s="365"/>
      <c r="L51" s="448"/>
    </row>
    <row r="52" spans="1:12">
      <c r="A52" s="487" t="str">
        <f>CONCATENATE("TOTAL DISPONÍVEL NA CONTA EM ",TEXT(EDATE(K14,1)-1,"dd/mm/aa"))</f>
        <v>TOTAL DISPONÍVEL NA CONTA EM 30/01/23</v>
      </c>
      <c r="B52" s="487"/>
      <c r="C52" s="488">
        <f>J50+C45+C43+C47</f>
        <v>0</v>
      </c>
      <c r="D52" s="488"/>
      <c r="E52" s="488"/>
      <c r="F52" s="488"/>
      <c r="G52" s="488"/>
      <c r="H52" s="488"/>
      <c r="I52" s="488"/>
      <c r="J52" s="488"/>
      <c r="K52" s="488"/>
      <c r="L52" s="152"/>
    </row>
    <row r="53" spans="1:12">
      <c r="A53" s="487"/>
      <c r="B53" s="487"/>
      <c r="C53" s="488"/>
      <c r="D53" s="488"/>
      <c r="E53" s="488"/>
      <c r="F53" s="488"/>
      <c r="G53" s="488"/>
      <c r="H53" s="488"/>
      <c r="I53" s="488"/>
      <c r="J53" s="488"/>
      <c r="K53" s="488"/>
      <c r="L53" s="152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52"/>
    </row>
    <row r="55" spans="1:12">
      <c r="A55" s="450" t="s">
        <v>1137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152"/>
    </row>
    <row r="56" spans="1:12">
      <c r="A56" s="489" t="s">
        <v>1138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152"/>
    </row>
    <row r="57" spans="1:12">
      <c r="A57" s="489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152"/>
    </row>
    <row r="58" spans="1:12">
      <c r="A58" s="489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152"/>
    </row>
    <row r="59" spans="1:12">
      <c r="A59" s="485" t="s">
        <v>1139</v>
      </c>
      <c r="B59" s="485"/>
      <c r="C59" s="485"/>
      <c r="D59" s="485"/>
      <c r="E59" s="485"/>
      <c r="F59" s="486" t="s">
        <v>1140</v>
      </c>
      <c r="G59" s="486"/>
      <c r="H59" s="174" t="s">
        <v>1141</v>
      </c>
      <c r="I59" s="175"/>
      <c r="J59" s="175"/>
      <c r="K59" s="176"/>
      <c r="L59" s="152"/>
    </row>
    <row r="60" spans="1:12">
      <c r="A60" s="490"/>
      <c r="B60" s="490"/>
      <c r="C60" s="490"/>
      <c r="D60" s="490"/>
      <c r="E60" s="490"/>
      <c r="F60" s="491" t="s">
        <v>1142</v>
      </c>
      <c r="G60" s="491"/>
      <c r="H60" s="492"/>
      <c r="I60" s="492"/>
      <c r="J60" s="492"/>
      <c r="K60" s="492"/>
      <c r="L60" s="152">
        <f>IF($A60="",1,0)</f>
        <v>1</v>
      </c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52"/>
    </row>
    <row r="62" spans="1:12">
      <c r="A62" s="450" t="s">
        <v>1143</v>
      </c>
      <c r="B62" s="450"/>
      <c r="C62" s="450"/>
      <c r="D62" s="450"/>
      <c r="E62" s="450"/>
      <c r="F62" s="450"/>
      <c r="G62" s="450"/>
      <c r="H62" s="450"/>
      <c r="I62" s="450"/>
      <c r="J62" s="450"/>
      <c r="K62" s="450"/>
      <c r="L62" s="152"/>
    </row>
    <row r="63" spans="1:12">
      <c r="A63" s="489" t="s">
        <v>1144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152"/>
    </row>
    <row r="64" spans="1:12">
      <c r="A64" s="489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152"/>
    </row>
    <row r="65" spans="1:12">
      <c r="A65" s="485" t="s">
        <v>1145</v>
      </c>
      <c r="B65" s="485"/>
      <c r="C65" s="485"/>
      <c r="D65" s="485"/>
      <c r="E65" s="485"/>
      <c r="F65" s="486" t="s">
        <v>1140</v>
      </c>
      <c r="G65" s="486"/>
      <c r="H65" s="174" t="s">
        <v>1141</v>
      </c>
      <c r="I65" s="175"/>
      <c r="J65" s="175"/>
      <c r="K65" s="176"/>
      <c r="L65" s="152"/>
    </row>
    <row r="66" spans="1:12">
      <c r="A66" s="490"/>
      <c r="B66" s="490"/>
      <c r="C66" s="490"/>
      <c r="D66" s="490"/>
      <c r="E66" s="490"/>
      <c r="F66" s="491" t="s">
        <v>1142</v>
      </c>
      <c r="G66" s="491"/>
      <c r="H66" s="492"/>
      <c r="I66" s="492"/>
      <c r="J66" s="492"/>
      <c r="K66" s="492"/>
      <c r="L66" s="152">
        <f>IF($A66="",1,0)</f>
        <v>1</v>
      </c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52"/>
    </row>
    <row r="68" spans="1:12">
      <c r="A68" s="450" t="s">
        <v>1146</v>
      </c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152"/>
    </row>
    <row r="69" spans="1:12" ht="48" customHeight="1">
      <c r="A69" s="494" t="str">
        <f>CONCATENATE("Declaro que analisei a presente Prestação de Contas e que a despesas realizadas estão em conformidade com as  orientações da Comissão Gestora dos Recursos do PRH-ANP na instituição e as regras estabelecidas pela Concedente.",IF(G38&lt;&gt;0,CONCATENATE("
Declaro ainda que o valor de ",TEXT(G38,"R$ #.##0,00"),"  foi recolhido para fazer jus a Despesas Operacionais e Administrativas da Instituição Convenente atreladas à gestão e execução financeira do convênio."),""))</f>
        <v>Declaro que analisei a presente Prestação de Contas e que a despesas realizadas estão em conformidade com as  orientações da Comissão Gestora dos Recursos do PRH-ANP na instituição e as regras estabelecidas pela Concedente.</v>
      </c>
      <c r="B69" s="494"/>
      <c r="C69" s="494"/>
      <c r="D69" s="494"/>
      <c r="E69" s="494"/>
      <c r="F69" s="494"/>
      <c r="G69" s="494"/>
      <c r="H69" s="494"/>
      <c r="I69" s="494"/>
      <c r="J69" s="494"/>
      <c r="K69" s="494"/>
      <c r="L69" s="152"/>
    </row>
    <row r="70" spans="1:12">
      <c r="A70" s="485" t="s">
        <v>1147</v>
      </c>
      <c r="B70" s="485"/>
      <c r="C70" s="485"/>
      <c r="D70" s="485"/>
      <c r="E70" s="485"/>
      <c r="F70" s="486" t="s">
        <v>1140</v>
      </c>
      <c r="G70" s="486"/>
      <c r="H70" s="175" t="s">
        <v>1141</v>
      </c>
      <c r="I70" s="175"/>
      <c r="J70" s="175"/>
      <c r="K70" s="176"/>
      <c r="L70" s="152"/>
    </row>
    <row r="71" spans="1:12">
      <c r="A71" s="490"/>
      <c r="B71" s="490"/>
      <c r="C71" s="490"/>
      <c r="D71" s="490"/>
      <c r="E71" s="490"/>
      <c r="F71" s="491" t="s">
        <v>1142</v>
      </c>
      <c r="G71" s="491"/>
      <c r="H71" s="492"/>
      <c r="I71" s="492"/>
      <c r="J71" s="492"/>
      <c r="K71" s="492"/>
      <c r="L71" s="152">
        <f>IF($A71="",1,0)</f>
        <v>1</v>
      </c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52"/>
    </row>
    <row r="73" spans="1:12">
      <c r="A73" s="450" t="s">
        <v>1148</v>
      </c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152"/>
    </row>
    <row r="74" spans="1:12" ht="24.95" customHeight="1">
      <c r="A74" s="495"/>
      <c r="B74" s="495"/>
      <c r="C74" s="495"/>
      <c r="D74" s="495"/>
      <c r="E74" s="495"/>
      <c r="F74" s="495"/>
      <c r="G74" s="495"/>
      <c r="H74" s="495"/>
      <c r="I74" s="495"/>
      <c r="J74" s="495"/>
      <c r="K74" s="495"/>
      <c r="L74" s="493">
        <f>IF(AND(G38&lt;&gt;G36,A74=""),1,0)</f>
        <v>0</v>
      </c>
    </row>
    <row r="75" spans="1:12" ht="24.95" customHeight="1">
      <c r="A75" s="495"/>
      <c r="B75" s="495"/>
      <c r="C75" s="495"/>
      <c r="D75" s="495"/>
      <c r="E75" s="495"/>
      <c r="F75" s="495"/>
      <c r="G75" s="495"/>
      <c r="H75" s="495"/>
      <c r="I75" s="495"/>
      <c r="J75" s="495"/>
      <c r="K75" s="495"/>
      <c r="L75" s="493"/>
    </row>
    <row r="76" spans="1:12" ht="24.95" customHeight="1">
      <c r="A76" s="495"/>
      <c r="B76" s="495"/>
      <c r="C76" s="495"/>
      <c r="D76" s="495"/>
      <c r="E76" s="495"/>
      <c r="F76" s="495"/>
      <c r="G76" s="495"/>
      <c r="H76" s="495"/>
      <c r="I76" s="495"/>
      <c r="J76" s="495"/>
      <c r="K76" s="495"/>
      <c r="L76" s="493"/>
    </row>
    <row r="77" spans="1:12" ht="24.95" customHeight="1">
      <c r="A77" s="495"/>
      <c r="B77" s="495"/>
      <c r="C77" s="495"/>
      <c r="D77" s="495"/>
      <c r="E77" s="495"/>
      <c r="F77" s="495"/>
      <c r="G77" s="495"/>
      <c r="H77" s="495"/>
      <c r="I77" s="495"/>
      <c r="J77" s="495"/>
      <c r="K77" s="495"/>
      <c r="L77" s="493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82" s="344" customFormat="1" hidden="1"/>
    <row r="83" s="344" customFormat="1" hidden="1"/>
  </sheetData>
  <sheetProtection algorithmName="SHA-512" hashValue="/m4cwGjbx0/XWtZMPBqAPfL+pbOnDPdfj65UTeIdDBMhjWWt007yZaUH0Rwyhakdc+pgUBpqBCNnlFNCI0Sprg==" saltValue="Qm5eaIKLm5mpowpHwby1UA==" spinCount="100000" sheet="1" selectLockedCells="1"/>
  <mergeCells count="96">
    <mergeCell ref="L74:L77"/>
    <mergeCell ref="A66:E66"/>
    <mergeCell ref="F66:G66"/>
    <mergeCell ref="H66:K66"/>
    <mergeCell ref="A68:K68"/>
    <mergeCell ref="A69:K69"/>
    <mergeCell ref="A70:E70"/>
    <mergeCell ref="F70:G70"/>
    <mergeCell ref="A71:E71"/>
    <mergeCell ref="F71:G71"/>
    <mergeCell ref="H71:K71"/>
    <mergeCell ref="A73:K73"/>
    <mergeCell ref="A74:K77"/>
    <mergeCell ref="J50:K50"/>
    <mergeCell ref="A48:B51"/>
    <mergeCell ref="A65:E65"/>
    <mergeCell ref="F65:G65"/>
    <mergeCell ref="A52:B53"/>
    <mergeCell ref="C52:K53"/>
    <mergeCell ref="A55:K55"/>
    <mergeCell ref="A56:K58"/>
    <mergeCell ref="A59:E59"/>
    <mergeCell ref="F59:G59"/>
    <mergeCell ref="A60:E60"/>
    <mergeCell ref="F60:G60"/>
    <mergeCell ref="H60:K60"/>
    <mergeCell ref="A62:K62"/>
    <mergeCell ref="A63:K64"/>
    <mergeCell ref="A46:B47"/>
    <mergeCell ref="C46:K46"/>
    <mergeCell ref="C47:K47"/>
    <mergeCell ref="C48:K48"/>
    <mergeCell ref="J49:K49"/>
    <mergeCell ref="L38:L39"/>
    <mergeCell ref="A41:K41"/>
    <mergeCell ref="A42:B43"/>
    <mergeCell ref="C42:K42"/>
    <mergeCell ref="C43:K43"/>
    <mergeCell ref="A44:B45"/>
    <mergeCell ref="C44:K44"/>
    <mergeCell ref="C45:K45"/>
    <mergeCell ref="A36:F37"/>
    <mergeCell ref="G36:H37"/>
    <mergeCell ref="J36:K37"/>
    <mergeCell ref="A38:F39"/>
    <mergeCell ref="G38:H39"/>
    <mergeCell ref="J38:K39"/>
    <mergeCell ref="C32:E32"/>
    <mergeCell ref="F32:H32"/>
    <mergeCell ref="I32:K32"/>
    <mergeCell ref="A34:K34"/>
    <mergeCell ref="G35:H35"/>
    <mergeCell ref="J35:K35"/>
    <mergeCell ref="C27:E27"/>
    <mergeCell ref="F27:H27"/>
    <mergeCell ref="I27:K27"/>
    <mergeCell ref="A30:K30"/>
    <mergeCell ref="C31:E31"/>
    <mergeCell ref="F31:H31"/>
    <mergeCell ref="I31:K31"/>
    <mergeCell ref="G28:H28"/>
    <mergeCell ref="I28:K28"/>
    <mergeCell ref="C25:E25"/>
    <mergeCell ref="F25:H25"/>
    <mergeCell ref="I25:K25"/>
    <mergeCell ref="C26:E26"/>
    <mergeCell ref="F26:H26"/>
    <mergeCell ref="I26:K26"/>
    <mergeCell ref="A22:B22"/>
    <mergeCell ref="E22:F22"/>
    <mergeCell ref="G22:H22"/>
    <mergeCell ref="J22:K22"/>
    <mergeCell ref="A24:K24"/>
    <mergeCell ref="J19:K19"/>
    <mergeCell ref="A20:B20"/>
    <mergeCell ref="E20:F20"/>
    <mergeCell ref="J20:K20"/>
    <mergeCell ref="A21:B21"/>
    <mergeCell ref="E21:F21"/>
    <mergeCell ref="J21:K21"/>
    <mergeCell ref="L50:L51"/>
    <mergeCell ref="J13:K13"/>
    <mergeCell ref="A9:K9"/>
    <mergeCell ref="A10:K10"/>
    <mergeCell ref="A11:K11"/>
    <mergeCell ref="A12:I12"/>
    <mergeCell ref="J12:K12"/>
    <mergeCell ref="A14:I14"/>
    <mergeCell ref="A15:K15"/>
    <mergeCell ref="A16:K16"/>
    <mergeCell ref="A17:K17"/>
    <mergeCell ref="A18:B18"/>
    <mergeCell ref="E18:F18"/>
    <mergeCell ref="J18:K18"/>
    <mergeCell ref="A19:B19"/>
    <mergeCell ref="E19:F19"/>
  </mergeCells>
  <conditionalFormatting sqref="L9:L38 L40:L50 L52:L74">
    <cfRule type="cellIs" dxfId="47" priority="7" stopIfTrue="1" operator="equal">
      <formula>1</formula>
    </cfRule>
  </conditionalFormatting>
  <dataValidations count="3">
    <dataValidation type="decimal" allowBlank="1" showInputMessage="1" showErrorMessage="1" sqref="C43 C45 C47" xr:uid="{00000000-0002-0000-0300-000000000000}">
      <formula1>0</formula1>
      <formula2>10000000000</formula2>
    </dataValidation>
    <dataValidation type="whole" allowBlank="1" showInputMessage="1" showErrorMessage="1" sqref="I19:I21 D19:D22" xr:uid="{00000000-0002-0000-0300-000001000000}">
      <formula1>0</formula1>
      <formula2>100</formula2>
    </dataValidation>
    <dataValidation type="decimal" operator="greaterThanOrEqual" allowBlank="1" showInputMessage="1" showErrorMessage="1" sqref="D50:K51" xr:uid="{00000000-0002-0000-0300-000002000000}">
      <formula1>0</formula1>
    </dataValidation>
  </dataValidations>
  <pageMargins left="0.511811024" right="0.511811024" top="0.78740157500000008" bottom="0.78740157500000008" header="0.31496062000000008" footer="0.31496062000000008"/>
  <pageSetup paperSize="9" scale="63" fitToWidth="0" fitToHeight="0" orientation="portrait" r:id="rId1"/>
  <rowBreaks count="1" manualBreakCount="1">
    <brk id="39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C697932-C342-4B21-A4AD-2E04FD8EA7B0}">
            <xm:f>$J$22&lt;&gt;Pagamento_de_Bolsas!$Q$109</xm:f>
            <x14:dxf>
              <fill>
                <patternFill>
                  <bgColor rgb="FFFF0000"/>
                </patternFill>
              </fill>
            </x14:dxf>
          </x14:cfRule>
          <xm:sqref>J22:K22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2"/>
  <sheetViews>
    <sheetView view="pageBreakPreview" topLeftCell="B1" zoomScaleNormal="100" zoomScaleSheetLayoutView="100" workbookViewId="0">
      <selection activeCell="C7" sqref="C7:Q8"/>
    </sheetView>
  </sheetViews>
  <sheetFormatPr defaultColWidth="0" defaultRowHeight="15" zeroHeight="1"/>
  <cols>
    <col min="1" max="1" width="9.140625" hidden="1" customWidth="1"/>
    <col min="2" max="2" width="2.28515625" style="1" customWidth="1"/>
    <col min="3" max="3" width="33.7109375" customWidth="1"/>
    <col min="4" max="4" width="10.42578125" customWidth="1"/>
    <col min="5" max="16" width="12.7109375" customWidth="1"/>
    <col min="17" max="17" width="16.140625" bestFit="1" customWidth="1"/>
    <col min="18" max="18" width="2.28515625" customWidth="1"/>
    <col min="19" max="16384" width="9.140625" hidden="1"/>
  </cols>
  <sheetData>
    <row r="1" spans="1:18" ht="16.5" customHeight="1" thickBot="1">
      <c r="B1" s="304"/>
      <c r="C1" s="497" t="s">
        <v>1149</v>
      </c>
      <c r="D1" s="497"/>
      <c r="E1" s="498" t="str">
        <f>IFERROR(VLOOKUP(Dados!$C$4,Info!$A:$P,3,FALSE),"")</f>
        <v>-</v>
      </c>
      <c r="F1" s="498"/>
      <c r="G1" s="498"/>
      <c r="H1" s="498"/>
      <c r="I1" s="498"/>
      <c r="J1" s="498"/>
      <c r="K1" s="498"/>
      <c r="L1" s="498"/>
      <c r="M1" s="498"/>
      <c r="N1" s="498"/>
      <c r="O1" s="304"/>
      <c r="P1" s="304"/>
      <c r="Q1" s="304"/>
      <c r="R1" s="152"/>
    </row>
    <row r="2" spans="1:18" ht="16.5" thickBot="1">
      <c r="B2" s="304"/>
      <c r="C2" s="497"/>
      <c r="D2" s="497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305" t="s">
        <v>1150</v>
      </c>
      <c r="Q2" s="306">
        <f>Dados!$C$4</f>
        <v>0</v>
      </c>
      <c r="R2" s="152"/>
    </row>
    <row r="3" spans="1:18" ht="15.75">
      <c r="B3" s="304"/>
      <c r="C3" s="304"/>
      <c r="D3" s="305" t="s">
        <v>1151</v>
      </c>
      <c r="E3" s="307" t="str">
        <f>IFERROR(VLOOKUP(Dados!$C$4,Info!$A:$P,4,FALSE),"")</f>
        <v>-</v>
      </c>
      <c r="F3" s="307"/>
      <c r="G3" s="307"/>
      <c r="H3" s="307"/>
      <c r="J3" s="177"/>
      <c r="K3" s="304"/>
      <c r="L3" s="308"/>
      <c r="M3" s="304"/>
      <c r="N3" s="304"/>
      <c r="O3" s="304"/>
      <c r="P3" s="304"/>
      <c r="Q3" s="304"/>
      <c r="R3" s="152"/>
    </row>
    <row r="4" spans="1:18" ht="15.75">
      <c r="B4" s="309"/>
      <c r="C4" s="309"/>
      <c r="D4" s="310"/>
      <c r="E4" s="309"/>
      <c r="F4" s="309"/>
      <c r="G4" s="309"/>
      <c r="H4" s="309"/>
      <c r="I4" s="311"/>
      <c r="J4" s="312"/>
      <c r="K4" s="308"/>
      <c r="L4" s="308"/>
      <c r="M4" s="313"/>
      <c r="N4" s="313"/>
      <c r="O4" s="313"/>
      <c r="P4" s="308"/>
      <c r="Q4" s="308"/>
      <c r="R4" s="152"/>
    </row>
    <row r="5" spans="1:18" ht="15" customHeight="1">
      <c r="B5" s="309"/>
      <c r="C5" s="499" t="s">
        <v>1152</v>
      </c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52"/>
    </row>
    <row r="6" spans="1:18" ht="15.75" thickBot="1">
      <c r="B6" s="500" t="s">
        <v>1153</v>
      </c>
      <c r="C6" s="500"/>
      <c r="D6" s="178"/>
      <c r="E6" s="178"/>
      <c r="F6" s="178"/>
      <c r="G6" s="178"/>
      <c r="H6" s="178"/>
      <c r="I6" s="311"/>
      <c r="J6" s="314"/>
      <c r="K6" s="315"/>
      <c r="L6" s="315"/>
      <c r="M6" s="313"/>
      <c r="N6" s="313"/>
      <c r="O6" s="313"/>
      <c r="P6" s="315"/>
      <c r="Q6" s="315"/>
      <c r="R6" s="152"/>
    </row>
    <row r="7" spans="1:18" ht="41.25" customHeight="1" thickBot="1">
      <c r="B7" s="316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496">
        <f>IF(AND($Q$59&lt;&gt;$Q$109,C7=""),1,0)</f>
        <v>0</v>
      </c>
    </row>
    <row r="8" spans="1:18" ht="41.25" customHeight="1" thickBot="1">
      <c r="B8" s="316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496"/>
    </row>
    <row r="9" spans="1:18">
      <c r="B9" s="315"/>
      <c r="C9" s="317" t="s">
        <v>1154</v>
      </c>
      <c r="D9" s="179"/>
      <c r="E9" s="180"/>
      <c r="F9" s="180"/>
      <c r="G9" s="180"/>
      <c r="H9" s="180"/>
      <c r="I9" s="318"/>
      <c r="J9" s="177"/>
      <c r="K9" s="180"/>
      <c r="L9" s="181"/>
      <c r="M9" s="313"/>
      <c r="N9" s="313"/>
      <c r="O9" s="313"/>
      <c r="P9" s="180"/>
      <c r="Q9" s="180"/>
      <c r="R9" s="152"/>
    </row>
    <row r="10" spans="1:18">
      <c r="B10" s="315"/>
      <c r="C10" s="317"/>
      <c r="D10" s="179"/>
      <c r="E10" s="180"/>
      <c r="F10" s="180"/>
      <c r="G10" s="180"/>
      <c r="H10" s="180"/>
      <c r="I10" s="318"/>
      <c r="J10" s="177"/>
      <c r="K10" s="180"/>
      <c r="L10" s="181"/>
      <c r="M10" s="313"/>
      <c r="N10" s="313"/>
      <c r="O10" s="313"/>
      <c r="P10" s="180"/>
      <c r="Q10" s="180"/>
      <c r="R10" s="152"/>
    </row>
    <row r="11" spans="1:18" hidden="1">
      <c r="B11" s="315"/>
      <c r="C11" s="317"/>
      <c r="D11" s="179"/>
      <c r="E11" s="179">
        <v>9</v>
      </c>
      <c r="F11" s="179">
        <v>10</v>
      </c>
      <c r="G11" s="179">
        <v>11</v>
      </c>
      <c r="H11" s="179">
        <v>12</v>
      </c>
      <c r="I11" s="319">
        <v>13</v>
      </c>
      <c r="J11" s="182">
        <v>14</v>
      </c>
      <c r="K11" s="179">
        <v>15</v>
      </c>
      <c r="L11" s="181">
        <v>16</v>
      </c>
      <c r="M11" s="320">
        <v>17</v>
      </c>
      <c r="N11" s="320">
        <v>18</v>
      </c>
      <c r="O11" s="320">
        <v>19</v>
      </c>
      <c r="P11" s="179">
        <v>20</v>
      </c>
      <c r="Q11" s="180"/>
      <c r="R11" s="152"/>
    </row>
    <row r="12" spans="1:18" ht="18.75" thickBot="1">
      <c r="B12" s="321"/>
      <c r="C12" s="505" t="s">
        <v>1155</v>
      </c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183"/>
      <c r="R12" s="152"/>
    </row>
    <row r="13" spans="1:18">
      <c r="B13" s="309"/>
      <c r="C13" s="184" t="s">
        <v>1156</v>
      </c>
      <c r="D13" s="185" t="s">
        <v>1157</v>
      </c>
      <c r="E13" s="186">
        <f t="shared" ref="E13:I13" si="0">EDATE(F13,-1)</f>
        <v>44562</v>
      </c>
      <c r="F13" s="186">
        <f t="shared" si="0"/>
        <v>44593</v>
      </c>
      <c r="G13" s="186">
        <f t="shared" si="0"/>
        <v>44621</v>
      </c>
      <c r="H13" s="186">
        <f t="shared" si="0"/>
        <v>44652</v>
      </c>
      <c r="I13" s="186">
        <f t="shared" si="0"/>
        <v>44682</v>
      </c>
      <c r="J13" s="186">
        <f>EDATE(K13,-1)</f>
        <v>44713</v>
      </c>
      <c r="K13" s="187">
        <f>Encaminhamento!$J$14</f>
        <v>44743</v>
      </c>
      <c r="L13" s="187">
        <f>EDATE(K13,1)</f>
        <v>44774</v>
      </c>
      <c r="M13" s="187">
        <f t="shared" ref="M13:P13" si="1">EDATE(L13,1)</f>
        <v>44805</v>
      </c>
      <c r="N13" s="187">
        <f t="shared" si="1"/>
        <v>44835</v>
      </c>
      <c r="O13" s="187">
        <f t="shared" si="1"/>
        <v>44866</v>
      </c>
      <c r="P13" s="188">
        <f t="shared" si="1"/>
        <v>44896</v>
      </c>
      <c r="Q13" s="189" t="s">
        <v>1158</v>
      </c>
      <c r="R13" s="152"/>
    </row>
    <row r="14" spans="1:18">
      <c r="A14">
        <v>1</v>
      </c>
      <c r="B14" s="309"/>
      <c r="C14" s="190" t="str">
        <f>IFERROR(VLOOKUP(CONCATENATE($Q$2,"-",$A14),FolhasPgto!$A:$Q,4,FALSE),"")</f>
        <v/>
      </c>
      <c r="D14" s="191" t="str">
        <f>IFERROR(VLOOKUP(CONCATENATE($Q$2,"-",$A14),FolhasPgto!$A:$Q,5,FALSE),"")</f>
        <v/>
      </c>
      <c r="E14" s="322" t="str">
        <f>IFERROR(VLOOKUP(CONCATENATE($Q$2,"-",$A14),FolhasPgto!$A:$T,E$11,FALSE),"")</f>
        <v/>
      </c>
      <c r="F14" s="322" t="str">
        <f>IFERROR(VLOOKUP(CONCATENATE($Q$2,"-",$A14),FolhasPgto!$A:$T,F$11,FALSE),"")</f>
        <v/>
      </c>
      <c r="G14" s="322" t="str">
        <f>IFERROR(VLOOKUP(CONCATENATE($Q$2,"-",$A14),FolhasPgto!$A:$T,G$11,FALSE),"")</f>
        <v/>
      </c>
      <c r="H14" s="322" t="str">
        <f>IFERROR(VLOOKUP(CONCATENATE($Q$2,"-",$A14),FolhasPgto!$A:$T,H$11,FALSE),"")</f>
        <v/>
      </c>
      <c r="I14" s="322" t="str">
        <f>IFERROR(VLOOKUP(CONCATENATE($Q$2,"-",$A14),FolhasPgto!$A:$T,I$11,FALSE),"")</f>
        <v/>
      </c>
      <c r="J14" s="322" t="str">
        <f>IFERROR(VLOOKUP(CONCATENATE($Q$2,"-",$A14),FolhasPgto!$A:$T,J$11,FALSE),"")</f>
        <v/>
      </c>
      <c r="K14" s="323" t="str">
        <f>IFERROR(VLOOKUP(CONCATENATE($Q$2,"-",$A14),FolhasPgto!$A:$T,K$11,FALSE),"")</f>
        <v/>
      </c>
      <c r="L14" s="323" t="str">
        <f>IFERROR(VLOOKUP(CONCATENATE($Q$2,"-",$A14),FolhasPgto!$A:$T,L$11,FALSE),"")</f>
        <v/>
      </c>
      <c r="M14" s="323" t="str">
        <f>IFERROR(VLOOKUP(CONCATENATE($Q$2,"-",$A14),FolhasPgto!$A:$T,M$11,FALSE),"")</f>
        <v/>
      </c>
      <c r="N14" s="323" t="str">
        <f>IFERROR(VLOOKUP(CONCATENATE($Q$2,"-",$A14),FolhasPgto!$A:$T,N$11,FALSE),"")</f>
        <v/>
      </c>
      <c r="O14" s="323" t="str">
        <f>IFERROR(VLOOKUP(CONCATENATE($Q$2,"-",$A14),FolhasPgto!$A:$T,O$11,FALSE),"")</f>
        <v/>
      </c>
      <c r="P14" s="324" t="str">
        <f>IFERROR(VLOOKUP(CONCATENATE($Q$2,"-",$A14),FolhasPgto!$A:$T,P$11,FALSE),"")</f>
        <v/>
      </c>
      <c r="Q14" s="325" t="str">
        <f t="shared" ref="Q14:Q58" si="2">IF(C14&lt;&gt;"",SUM(K14:P14),"")</f>
        <v/>
      </c>
      <c r="R14" s="152">
        <f t="shared" ref="R14:R51" si="3">IF($Q14&lt;&gt;$Q64,1,0)</f>
        <v>0</v>
      </c>
    </row>
    <row r="15" spans="1:18">
      <c r="A15">
        <v>2</v>
      </c>
      <c r="B15" s="309"/>
      <c r="C15" s="190" t="str">
        <f>IFERROR(VLOOKUP(CONCATENATE($Q$2,"-",$A15),FolhasPgto!$A:$Q,4,FALSE),"")</f>
        <v/>
      </c>
      <c r="D15" s="191" t="str">
        <f>IFERROR(VLOOKUP(CONCATENATE($Q$2,"-",$A15),FolhasPgto!$A:$Q,5,FALSE),"")</f>
        <v/>
      </c>
      <c r="E15" s="322" t="str">
        <f>IFERROR(VLOOKUP(CONCATENATE($Q$2,"-",$A15),FolhasPgto!$A:$T,E$11,FALSE),"")</f>
        <v/>
      </c>
      <c r="F15" s="322" t="str">
        <f>IFERROR(VLOOKUP(CONCATENATE($Q$2,"-",$A15),FolhasPgto!$A:$T,F$11,FALSE),"")</f>
        <v/>
      </c>
      <c r="G15" s="322" t="str">
        <f>IFERROR(VLOOKUP(CONCATENATE($Q$2,"-",$A15),FolhasPgto!$A:$T,G$11,FALSE),"")</f>
        <v/>
      </c>
      <c r="H15" s="322" t="str">
        <f>IFERROR(VLOOKUP(CONCATENATE($Q$2,"-",$A15),FolhasPgto!$A:$T,H$11,FALSE),"")</f>
        <v/>
      </c>
      <c r="I15" s="322" t="str">
        <f>IFERROR(VLOOKUP(CONCATENATE($Q$2,"-",$A15),FolhasPgto!$A:$T,I$11,FALSE),"")</f>
        <v/>
      </c>
      <c r="J15" s="322" t="str">
        <f>IFERROR(VLOOKUP(CONCATENATE($Q$2,"-",$A15),FolhasPgto!$A:$T,J$11,FALSE),"")</f>
        <v/>
      </c>
      <c r="K15" s="323" t="str">
        <f>IFERROR(VLOOKUP(CONCATENATE($Q$2,"-",$A15),FolhasPgto!$A:$T,K$11,FALSE),"")</f>
        <v/>
      </c>
      <c r="L15" s="323" t="str">
        <f>IFERROR(VLOOKUP(CONCATENATE($Q$2,"-",$A15),FolhasPgto!$A:$T,L$11,FALSE),"")</f>
        <v/>
      </c>
      <c r="M15" s="323" t="str">
        <f>IFERROR(VLOOKUP(CONCATENATE($Q$2,"-",$A15),FolhasPgto!$A:$T,M$11,FALSE),"")</f>
        <v/>
      </c>
      <c r="N15" s="323" t="str">
        <f>IFERROR(VLOOKUP(CONCATENATE($Q$2,"-",$A15),FolhasPgto!$A:$T,N$11,FALSE),"")</f>
        <v/>
      </c>
      <c r="O15" s="323" t="str">
        <f>IFERROR(VLOOKUP(CONCATENATE($Q$2,"-",$A15),FolhasPgto!$A:$T,O$11,FALSE),"")</f>
        <v/>
      </c>
      <c r="P15" s="324" t="str">
        <f>IFERROR(VLOOKUP(CONCATENATE($Q$2,"-",$A15),FolhasPgto!$A:$T,P$11,FALSE),"")</f>
        <v/>
      </c>
      <c r="Q15" s="325" t="str">
        <f t="shared" si="2"/>
        <v/>
      </c>
      <c r="R15" s="152">
        <f t="shared" si="3"/>
        <v>0</v>
      </c>
    </row>
    <row r="16" spans="1:18">
      <c r="A16">
        <v>3</v>
      </c>
      <c r="B16" s="309"/>
      <c r="C16" s="190" t="str">
        <f>IFERROR(VLOOKUP(CONCATENATE($Q$2,"-",$A16),FolhasPgto!$A:$Q,4,FALSE),"")</f>
        <v/>
      </c>
      <c r="D16" s="191" t="str">
        <f>IFERROR(VLOOKUP(CONCATENATE($Q$2,"-",$A16),FolhasPgto!$A:$Q,5,FALSE),"")</f>
        <v/>
      </c>
      <c r="E16" s="322" t="str">
        <f>IFERROR(VLOOKUP(CONCATENATE($Q$2,"-",$A16),FolhasPgto!$A:$T,E$11,FALSE),"")</f>
        <v/>
      </c>
      <c r="F16" s="322" t="str">
        <f>IFERROR(VLOOKUP(CONCATENATE($Q$2,"-",$A16),FolhasPgto!$A:$T,F$11,FALSE),"")</f>
        <v/>
      </c>
      <c r="G16" s="322" t="str">
        <f>IFERROR(VLOOKUP(CONCATENATE($Q$2,"-",$A16),FolhasPgto!$A:$T,G$11,FALSE),"")</f>
        <v/>
      </c>
      <c r="H16" s="322" t="str">
        <f>IFERROR(VLOOKUP(CONCATENATE($Q$2,"-",$A16),FolhasPgto!$A:$T,H$11,FALSE),"")</f>
        <v/>
      </c>
      <c r="I16" s="322" t="str">
        <f>IFERROR(VLOOKUP(CONCATENATE($Q$2,"-",$A16),FolhasPgto!$A:$T,I$11,FALSE),"")</f>
        <v/>
      </c>
      <c r="J16" s="322" t="str">
        <f>IFERROR(VLOOKUP(CONCATENATE($Q$2,"-",$A16),FolhasPgto!$A:$T,J$11,FALSE),"")</f>
        <v/>
      </c>
      <c r="K16" s="323" t="str">
        <f>IFERROR(VLOOKUP(CONCATENATE($Q$2,"-",$A16),FolhasPgto!$A:$T,K$11,FALSE),"")</f>
        <v/>
      </c>
      <c r="L16" s="323" t="str">
        <f>IFERROR(VLOOKUP(CONCATENATE($Q$2,"-",$A16),FolhasPgto!$A:$T,L$11,FALSE),"")</f>
        <v/>
      </c>
      <c r="M16" s="323" t="str">
        <f>IFERROR(VLOOKUP(CONCATENATE($Q$2,"-",$A16),FolhasPgto!$A:$T,M$11,FALSE),"")</f>
        <v/>
      </c>
      <c r="N16" s="323" t="str">
        <f>IFERROR(VLOOKUP(CONCATENATE($Q$2,"-",$A16),FolhasPgto!$A:$T,N$11,FALSE),"")</f>
        <v/>
      </c>
      <c r="O16" s="323" t="str">
        <f>IFERROR(VLOOKUP(CONCATENATE($Q$2,"-",$A16),FolhasPgto!$A:$T,O$11,FALSE),"")</f>
        <v/>
      </c>
      <c r="P16" s="324" t="str">
        <f>IFERROR(VLOOKUP(CONCATENATE($Q$2,"-",$A16),FolhasPgto!$A:$T,P$11,FALSE),"")</f>
        <v/>
      </c>
      <c r="Q16" s="325" t="str">
        <f t="shared" si="2"/>
        <v/>
      </c>
      <c r="R16" s="152">
        <f t="shared" si="3"/>
        <v>0</v>
      </c>
    </row>
    <row r="17" spans="1:18">
      <c r="A17">
        <v>4</v>
      </c>
      <c r="B17" s="309"/>
      <c r="C17" s="190" t="str">
        <f>IFERROR(VLOOKUP(CONCATENATE($Q$2,"-",$A17),FolhasPgto!$A:$Q,4,FALSE),"")</f>
        <v/>
      </c>
      <c r="D17" s="191" t="str">
        <f>IFERROR(VLOOKUP(CONCATENATE($Q$2,"-",$A17),FolhasPgto!$A:$Q,5,FALSE),"")</f>
        <v/>
      </c>
      <c r="E17" s="322" t="str">
        <f>IFERROR(VLOOKUP(CONCATENATE($Q$2,"-",$A17),FolhasPgto!$A:$T,E$11,FALSE),"")</f>
        <v/>
      </c>
      <c r="F17" s="322" t="str">
        <f>IFERROR(VLOOKUP(CONCATENATE($Q$2,"-",$A17),FolhasPgto!$A:$T,F$11,FALSE),"")</f>
        <v/>
      </c>
      <c r="G17" s="322" t="str">
        <f>IFERROR(VLOOKUP(CONCATENATE($Q$2,"-",$A17),FolhasPgto!$A:$T,G$11,FALSE),"")</f>
        <v/>
      </c>
      <c r="H17" s="322" t="str">
        <f>IFERROR(VLOOKUP(CONCATENATE($Q$2,"-",$A17),FolhasPgto!$A:$T,H$11,FALSE),"")</f>
        <v/>
      </c>
      <c r="I17" s="322" t="str">
        <f>IFERROR(VLOOKUP(CONCATENATE($Q$2,"-",$A17),FolhasPgto!$A:$T,I$11,FALSE),"")</f>
        <v/>
      </c>
      <c r="J17" s="322" t="str">
        <f>IFERROR(VLOOKUP(CONCATENATE($Q$2,"-",$A17),FolhasPgto!$A:$T,J$11,FALSE),"")</f>
        <v/>
      </c>
      <c r="K17" s="323" t="str">
        <f>IFERROR(VLOOKUP(CONCATENATE($Q$2,"-",$A17),FolhasPgto!$A:$T,K$11,FALSE),"")</f>
        <v/>
      </c>
      <c r="L17" s="323" t="str">
        <f>IFERROR(VLOOKUP(CONCATENATE($Q$2,"-",$A17),FolhasPgto!$A:$T,L$11,FALSE),"")</f>
        <v/>
      </c>
      <c r="M17" s="323" t="str">
        <f>IFERROR(VLOOKUP(CONCATENATE($Q$2,"-",$A17),FolhasPgto!$A:$T,M$11,FALSE),"")</f>
        <v/>
      </c>
      <c r="N17" s="323" t="str">
        <f>IFERROR(VLOOKUP(CONCATENATE($Q$2,"-",$A17),FolhasPgto!$A:$T,N$11,FALSE),"")</f>
        <v/>
      </c>
      <c r="O17" s="323" t="str">
        <f>IFERROR(VLOOKUP(CONCATENATE($Q$2,"-",$A17),FolhasPgto!$A:$T,O$11,FALSE),"")</f>
        <v/>
      </c>
      <c r="P17" s="324" t="str">
        <f>IFERROR(VLOOKUP(CONCATENATE($Q$2,"-",$A17),FolhasPgto!$A:$T,P$11,FALSE),"")</f>
        <v/>
      </c>
      <c r="Q17" s="325" t="str">
        <f t="shared" si="2"/>
        <v/>
      </c>
      <c r="R17" s="152">
        <f t="shared" si="3"/>
        <v>0</v>
      </c>
    </row>
    <row r="18" spans="1:18">
      <c r="A18">
        <v>5</v>
      </c>
      <c r="B18" s="309"/>
      <c r="C18" s="190" t="str">
        <f>IFERROR(VLOOKUP(CONCATENATE($Q$2,"-",$A18),FolhasPgto!$A:$Q,4,FALSE),"")</f>
        <v/>
      </c>
      <c r="D18" s="191" t="str">
        <f>IFERROR(VLOOKUP(CONCATENATE($Q$2,"-",$A18),FolhasPgto!$A:$Q,5,FALSE),"")</f>
        <v/>
      </c>
      <c r="E18" s="322" t="str">
        <f>IFERROR(VLOOKUP(CONCATENATE($Q$2,"-",$A18),FolhasPgto!$A:$T,E$11,FALSE),"")</f>
        <v/>
      </c>
      <c r="F18" s="322" t="str">
        <f>IFERROR(VLOOKUP(CONCATENATE($Q$2,"-",$A18),FolhasPgto!$A:$T,F$11,FALSE),"")</f>
        <v/>
      </c>
      <c r="G18" s="322" t="str">
        <f>IFERROR(VLOOKUP(CONCATENATE($Q$2,"-",$A18),FolhasPgto!$A:$T,G$11,FALSE),"")</f>
        <v/>
      </c>
      <c r="H18" s="322" t="str">
        <f>IFERROR(VLOOKUP(CONCATENATE($Q$2,"-",$A18),FolhasPgto!$A:$T,H$11,FALSE),"")</f>
        <v/>
      </c>
      <c r="I18" s="322" t="str">
        <f>IFERROR(VLOOKUP(CONCATENATE($Q$2,"-",$A18),FolhasPgto!$A:$T,I$11,FALSE),"")</f>
        <v/>
      </c>
      <c r="J18" s="322" t="str">
        <f>IFERROR(VLOOKUP(CONCATENATE($Q$2,"-",$A18),FolhasPgto!$A:$T,J$11,FALSE),"")</f>
        <v/>
      </c>
      <c r="K18" s="323" t="str">
        <f>IFERROR(VLOOKUP(CONCATENATE($Q$2,"-",$A18),FolhasPgto!$A:$T,K$11,FALSE),"")</f>
        <v/>
      </c>
      <c r="L18" s="323" t="str">
        <f>IFERROR(VLOOKUP(CONCATENATE($Q$2,"-",$A18),FolhasPgto!$A:$T,L$11,FALSE),"")</f>
        <v/>
      </c>
      <c r="M18" s="323" t="str">
        <f>IFERROR(VLOOKUP(CONCATENATE($Q$2,"-",$A18),FolhasPgto!$A:$T,M$11,FALSE),"")</f>
        <v/>
      </c>
      <c r="N18" s="323" t="str">
        <f>IFERROR(VLOOKUP(CONCATENATE($Q$2,"-",$A18),FolhasPgto!$A:$T,N$11,FALSE),"")</f>
        <v/>
      </c>
      <c r="O18" s="323" t="str">
        <f>IFERROR(VLOOKUP(CONCATENATE($Q$2,"-",$A18),FolhasPgto!$A:$T,O$11,FALSE),"")</f>
        <v/>
      </c>
      <c r="P18" s="324" t="str">
        <f>IFERROR(VLOOKUP(CONCATENATE($Q$2,"-",$A18),FolhasPgto!$A:$T,P$11,FALSE),"")</f>
        <v/>
      </c>
      <c r="Q18" s="325" t="str">
        <f t="shared" si="2"/>
        <v/>
      </c>
      <c r="R18" s="152">
        <f t="shared" si="3"/>
        <v>0</v>
      </c>
    </row>
    <row r="19" spans="1:18">
      <c r="A19">
        <v>6</v>
      </c>
      <c r="B19" s="309"/>
      <c r="C19" s="190" t="str">
        <f>IFERROR(VLOOKUP(CONCATENATE($Q$2,"-",$A19),FolhasPgto!$A:$Q,4,FALSE),"")</f>
        <v/>
      </c>
      <c r="D19" s="191" t="str">
        <f>IFERROR(VLOOKUP(CONCATENATE($Q$2,"-",$A19),FolhasPgto!$A:$Q,5,FALSE),"")</f>
        <v/>
      </c>
      <c r="E19" s="322" t="str">
        <f>IFERROR(VLOOKUP(CONCATENATE($Q$2,"-",$A19),FolhasPgto!$A:$T,E$11,FALSE),"")</f>
        <v/>
      </c>
      <c r="F19" s="322" t="str">
        <f>IFERROR(VLOOKUP(CONCATENATE($Q$2,"-",$A19),FolhasPgto!$A:$T,F$11,FALSE),"")</f>
        <v/>
      </c>
      <c r="G19" s="322" t="str">
        <f>IFERROR(VLOOKUP(CONCATENATE($Q$2,"-",$A19),FolhasPgto!$A:$T,G$11,FALSE),"")</f>
        <v/>
      </c>
      <c r="H19" s="322" t="str">
        <f>IFERROR(VLOOKUP(CONCATENATE($Q$2,"-",$A19),FolhasPgto!$A:$T,H$11,FALSE),"")</f>
        <v/>
      </c>
      <c r="I19" s="322" t="str">
        <f>IFERROR(VLOOKUP(CONCATENATE($Q$2,"-",$A19),FolhasPgto!$A:$T,I$11,FALSE),"")</f>
        <v/>
      </c>
      <c r="J19" s="322" t="str">
        <f>IFERROR(VLOOKUP(CONCATENATE($Q$2,"-",$A19),FolhasPgto!$A:$T,J$11,FALSE),"")</f>
        <v/>
      </c>
      <c r="K19" s="323" t="str">
        <f>IFERROR(VLOOKUP(CONCATENATE($Q$2,"-",$A19),FolhasPgto!$A:$T,K$11,FALSE),"")</f>
        <v/>
      </c>
      <c r="L19" s="323" t="str">
        <f>IFERROR(VLOOKUP(CONCATENATE($Q$2,"-",$A19),FolhasPgto!$A:$T,L$11,FALSE),"")</f>
        <v/>
      </c>
      <c r="M19" s="323" t="str">
        <f>IFERROR(VLOOKUP(CONCATENATE($Q$2,"-",$A19),FolhasPgto!$A:$T,M$11,FALSE),"")</f>
        <v/>
      </c>
      <c r="N19" s="323" t="str">
        <f>IFERROR(VLOOKUP(CONCATENATE($Q$2,"-",$A19),FolhasPgto!$A:$T,N$11,FALSE),"")</f>
        <v/>
      </c>
      <c r="O19" s="323" t="str">
        <f>IFERROR(VLOOKUP(CONCATENATE($Q$2,"-",$A19),FolhasPgto!$A:$T,O$11,FALSE),"")</f>
        <v/>
      </c>
      <c r="P19" s="324" t="str">
        <f>IFERROR(VLOOKUP(CONCATENATE($Q$2,"-",$A19),FolhasPgto!$A:$T,P$11,FALSE),"")</f>
        <v/>
      </c>
      <c r="Q19" s="325" t="str">
        <f t="shared" si="2"/>
        <v/>
      </c>
      <c r="R19" s="152">
        <f t="shared" si="3"/>
        <v>0</v>
      </c>
    </row>
    <row r="20" spans="1:18">
      <c r="A20">
        <v>7</v>
      </c>
      <c r="B20" s="309"/>
      <c r="C20" s="190" t="str">
        <f>IFERROR(VLOOKUP(CONCATENATE($Q$2,"-",$A20),FolhasPgto!$A:$Q,4,FALSE),"")</f>
        <v/>
      </c>
      <c r="D20" s="191" t="str">
        <f>IFERROR(VLOOKUP(CONCATENATE($Q$2,"-",$A20),FolhasPgto!$A:$Q,5,FALSE),"")</f>
        <v/>
      </c>
      <c r="E20" s="322" t="str">
        <f>IFERROR(VLOOKUP(CONCATENATE($Q$2,"-",$A20),FolhasPgto!$A:$T,E$11,FALSE),"")</f>
        <v/>
      </c>
      <c r="F20" s="322" t="str">
        <f>IFERROR(VLOOKUP(CONCATENATE($Q$2,"-",$A20),FolhasPgto!$A:$T,F$11,FALSE),"")</f>
        <v/>
      </c>
      <c r="G20" s="322" t="str">
        <f>IFERROR(VLOOKUP(CONCATENATE($Q$2,"-",$A20),FolhasPgto!$A:$T,G$11,FALSE),"")</f>
        <v/>
      </c>
      <c r="H20" s="322" t="str">
        <f>IFERROR(VLOOKUP(CONCATENATE($Q$2,"-",$A20),FolhasPgto!$A:$T,H$11,FALSE),"")</f>
        <v/>
      </c>
      <c r="I20" s="322" t="str">
        <f>IFERROR(VLOOKUP(CONCATENATE($Q$2,"-",$A20),FolhasPgto!$A:$T,I$11,FALSE),"")</f>
        <v/>
      </c>
      <c r="J20" s="322" t="str">
        <f>IFERROR(VLOOKUP(CONCATENATE($Q$2,"-",$A20),FolhasPgto!$A:$T,J$11,FALSE),"")</f>
        <v/>
      </c>
      <c r="K20" s="323" t="str">
        <f>IFERROR(VLOOKUP(CONCATENATE($Q$2,"-",$A20),FolhasPgto!$A:$T,K$11,FALSE),"")</f>
        <v/>
      </c>
      <c r="L20" s="323" t="str">
        <f>IFERROR(VLOOKUP(CONCATENATE($Q$2,"-",$A20),FolhasPgto!$A:$T,L$11,FALSE),"")</f>
        <v/>
      </c>
      <c r="M20" s="323" t="str">
        <f>IFERROR(VLOOKUP(CONCATENATE($Q$2,"-",$A20),FolhasPgto!$A:$T,M$11,FALSE),"")</f>
        <v/>
      </c>
      <c r="N20" s="323" t="str">
        <f>IFERROR(VLOOKUP(CONCATENATE($Q$2,"-",$A20),FolhasPgto!$A:$T,N$11,FALSE),"")</f>
        <v/>
      </c>
      <c r="O20" s="323" t="str">
        <f>IFERROR(VLOOKUP(CONCATENATE($Q$2,"-",$A20),FolhasPgto!$A:$T,O$11,FALSE),"")</f>
        <v/>
      </c>
      <c r="P20" s="324" t="str">
        <f>IFERROR(VLOOKUP(CONCATENATE($Q$2,"-",$A20),FolhasPgto!$A:$T,P$11,FALSE),"")</f>
        <v/>
      </c>
      <c r="Q20" s="325" t="str">
        <f t="shared" si="2"/>
        <v/>
      </c>
      <c r="R20" s="152">
        <f t="shared" si="3"/>
        <v>0</v>
      </c>
    </row>
    <row r="21" spans="1:18">
      <c r="A21">
        <v>8</v>
      </c>
      <c r="B21" s="309"/>
      <c r="C21" s="190" t="str">
        <f>IFERROR(VLOOKUP(CONCATENATE($Q$2,"-",$A21),FolhasPgto!$A:$Q,4,FALSE),"")</f>
        <v/>
      </c>
      <c r="D21" s="191" t="str">
        <f>IFERROR(VLOOKUP(CONCATENATE($Q$2,"-",$A21),FolhasPgto!$A:$Q,5,FALSE),"")</f>
        <v/>
      </c>
      <c r="E21" s="322" t="str">
        <f>IFERROR(VLOOKUP(CONCATENATE($Q$2,"-",$A21),FolhasPgto!$A:$T,E$11,FALSE),"")</f>
        <v/>
      </c>
      <c r="F21" s="322" t="str">
        <f>IFERROR(VLOOKUP(CONCATENATE($Q$2,"-",$A21),FolhasPgto!$A:$T,F$11,FALSE),"")</f>
        <v/>
      </c>
      <c r="G21" s="322" t="str">
        <f>IFERROR(VLOOKUP(CONCATENATE($Q$2,"-",$A21),FolhasPgto!$A:$T,G$11,FALSE),"")</f>
        <v/>
      </c>
      <c r="H21" s="322" t="str">
        <f>IFERROR(VLOOKUP(CONCATENATE($Q$2,"-",$A21),FolhasPgto!$A:$T,H$11,FALSE),"")</f>
        <v/>
      </c>
      <c r="I21" s="322" t="str">
        <f>IFERROR(VLOOKUP(CONCATENATE($Q$2,"-",$A21),FolhasPgto!$A:$T,I$11,FALSE),"")</f>
        <v/>
      </c>
      <c r="J21" s="322" t="str">
        <f>IFERROR(VLOOKUP(CONCATENATE($Q$2,"-",$A21),FolhasPgto!$A:$T,J$11,FALSE),"")</f>
        <v/>
      </c>
      <c r="K21" s="323" t="str">
        <f>IFERROR(VLOOKUP(CONCATENATE($Q$2,"-",$A21),FolhasPgto!$A:$T,K$11,FALSE),"")</f>
        <v/>
      </c>
      <c r="L21" s="323" t="str">
        <f>IFERROR(VLOOKUP(CONCATENATE($Q$2,"-",$A21),FolhasPgto!$A:$T,L$11,FALSE),"")</f>
        <v/>
      </c>
      <c r="M21" s="323" t="str">
        <f>IFERROR(VLOOKUP(CONCATENATE($Q$2,"-",$A21),FolhasPgto!$A:$T,M$11,FALSE),"")</f>
        <v/>
      </c>
      <c r="N21" s="323" t="str">
        <f>IFERROR(VLOOKUP(CONCATENATE($Q$2,"-",$A21),FolhasPgto!$A:$T,N$11,FALSE),"")</f>
        <v/>
      </c>
      <c r="O21" s="323" t="str">
        <f>IFERROR(VLOOKUP(CONCATENATE($Q$2,"-",$A21),FolhasPgto!$A:$T,O$11,FALSE),"")</f>
        <v/>
      </c>
      <c r="P21" s="324" t="str">
        <f>IFERROR(VLOOKUP(CONCATENATE($Q$2,"-",$A21),FolhasPgto!$A:$T,P$11,FALSE),"")</f>
        <v/>
      </c>
      <c r="Q21" s="325" t="str">
        <f t="shared" si="2"/>
        <v/>
      </c>
      <c r="R21" s="152">
        <f t="shared" si="3"/>
        <v>0</v>
      </c>
    </row>
    <row r="22" spans="1:18">
      <c r="A22">
        <v>9</v>
      </c>
      <c r="B22" s="309"/>
      <c r="C22" s="190" t="str">
        <f>IFERROR(VLOOKUP(CONCATENATE($Q$2,"-",$A22),FolhasPgto!$A:$Q,4,FALSE),"")</f>
        <v/>
      </c>
      <c r="D22" s="191" t="str">
        <f>IFERROR(VLOOKUP(CONCATENATE($Q$2,"-",$A22),FolhasPgto!$A:$Q,5,FALSE),"")</f>
        <v/>
      </c>
      <c r="E22" s="322" t="str">
        <f>IFERROR(VLOOKUP(CONCATENATE($Q$2,"-",$A22),FolhasPgto!$A:$T,E$11,FALSE),"")</f>
        <v/>
      </c>
      <c r="F22" s="322" t="str">
        <f>IFERROR(VLOOKUP(CONCATENATE($Q$2,"-",$A22),FolhasPgto!$A:$T,F$11,FALSE),"")</f>
        <v/>
      </c>
      <c r="G22" s="322" t="str">
        <f>IFERROR(VLOOKUP(CONCATENATE($Q$2,"-",$A22),FolhasPgto!$A:$T,G$11,FALSE),"")</f>
        <v/>
      </c>
      <c r="H22" s="322" t="str">
        <f>IFERROR(VLOOKUP(CONCATENATE($Q$2,"-",$A22),FolhasPgto!$A:$T,H$11,FALSE),"")</f>
        <v/>
      </c>
      <c r="I22" s="322" t="str">
        <f>IFERROR(VLOOKUP(CONCATENATE($Q$2,"-",$A22),FolhasPgto!$A:$T,I$11,FALSE),"")</f>
        <v/>
      </c>
      <c r="J22" s="322" t="str">
        <f>IFERROR(VLOOKUP(CONCATENATE($Q$2,"-",$A22),FolhasPgto!$A:$T,J$11,FALSE),"")</f>
        <v/>
      </c>
      <c r="K22" s="323" t="str">
        <f>IFERROR(VLOOKUP(CONCATENATE($Q$2,"-",$A22),FolhasPgto!$A:$T,K$11,FALSE),"")</f>
        <v/>
      </c>
      <c r="L22" s="323" t="str">
        <f>IFERROR(VLOOKUP(CONCATENATE($Q$2,"-",$A22),FolhasPgto!$A:$T,L$11,FALSE),"")</f>
        <v/>
      </c>
      <c r="M22" s="323" t="str">
        <f>IFERROR(VLOOKUP(CONCATENATE($Q$2,"-",$A22),FolhasPgto!$A:$T,M$11,FALSE),"")</f>
        <v/>
      </c>
      <c r="N22" s="323" t="str">
        <f>IFERROR(VLOOKUP(CONCATENATE($Q$2,"-",$A22),FolhasPgto!$A:$T,N$11,FALSE),"")</f>
        <v/>
      </c>
      <c r="O22" s="323" t="str">
        <f>IFERROR(VLOOKUP(CONCATENATE($Q$2,"-",$A22),FolhasPgto!$A:$T,O$11,FALSE),"")</f>
        <v/>
      </c>
      <c r="P22" s="324" t="str">
        <f>IFERROR(VLOOKUP(CONCATENATE($Q$2,"-",$A22),FolhasPgto!$A:$T,P$11,FALSE),"")</f>
        <v/>
      </c>
      <c r="Q22" s="325" t="str">
        <f t="shared" si="2"/>
        <v/>
      </c>
      <c r="R22" s="152">
        <f t="shared" si="3"/>
        <v>0</v>
      </c>
    </row>
    <row r="23" spans="1:18">
      <c r="A23">
        <v>10</v>
      </c>
      <c r="B23" s="309"/>
      <c r="C23" s="190" t="str">
        <f>IFERROR(VLOOKUP(CONCATENATE($Q$2,"-",$A23),FolhasPgto!$A:$Q,4,FALSE),"")</f>
        <v/>
      </c>
      <c r="D23" s="191" t="str">
        <f>IFERROR(VLOOKUP(CONCATENATE($Q$2,"-",$A23),FolhasPgto!$A:$Q,5,FALSE),"")</f>
        <v/>
      </c>
      <c r="E23" s="322" t="str">
        <f>IFERROR(VLOOKUP(CONCATENATE($Q$2,"-",$A23),FolhasPgto!$A:$T,E$11,FALSE),"")</f>
        <v/>
      </c>
      <c r="F23" s="322" t="str">
        <f>IFERROR(VLOOKUP(CONCATENATE($Q$2,"-",$A23),FolhasPgto!$A:$T,F$11,FALSE),"")</f>
        <v/>
      </c>
      <c r="G23" s="322" t="str">
        <f>IFERROR(VLOOKUP(CONCATENATE($Q$2,"-",$A23),FolhasPgto!$A:$T,G$11,FALSE),"")</f>
        <v/>
      </c>
      <c r="H23" s="322" t="str">
        <f>IFERROR(VLOOKUP(CONCATENATE($Q$2,"-",$A23),FolhasPgto!$A:$T,H$11,FALSE),"")</f>
        <v/>
      </c>
      <c r="I23" s="322" t="str">
        <f>IFERROR(VLOOKUP(CONCATENATE($Q$2,"-",$A23),FolhasPgto!$A:$T,I$11,FALSE),"")</f>
        <v/>
      </c>
      <c r="J23" s="322" t="str">
        <f>IFERROR(VLOOKUP(CONCATENATE($Q$2,"-",$A23),FolhasPgto!$A:$T,J$11,FALSE),"")</f>
        <v/>
      </c>
      <c r="K23" s="323" t="str">
        <f>IFERROR(VLOOKUP(CONCATENATE($Q$2,"-",$A23),FolhasPgto!$A:$T,K$11,FALSE),"")</f>
        <v/>
      </c>
      <c r="L23" s="323" t="str">
        <f>IFERROR(VLOOKUP(CONCATENATE($Q$2,"-",$A23),FolhasPgto!$A:$T,L$11,FALSE),"")</f>
        <v/>
      </c>
      <c r="M23" s="323" t="str">
        <f>IFERROR(VLOOKUP(CONCATENATE($Q$2,"-",$A23),FolhasPgto!$A:$T,M$11,FALSE),"")</f>
        <v/>
      </c>
      <c r="N23" s="323" t="str">
        <f>IFERROR(VLOOKUP(CONCATENATE($Q$2,"-",$A23),FolhasPgto!$A:$T,N$11,FALSE),"")</f>
        <v/>
      </c>
      <c r="O23" s="323" t="str">
        <f>IFERROR(VLOOKUP(CONCATENATE($Q$2,"-",$A23),FolhasPgto!$A:$T,O$11,FALSE),"")</f>
        <v/>
      </c>
      <c r="P23" s="324" t="str">
        <f>IFERROR(VLOOKUP(CONCATENATE($Q$2,"-",$A23),FolhasPgto!$A:$T,P$11,FALSE),"")</f>
        <v/>
      </c>
      <c r="Q23" s="325" t="str">
        <f t="shared" si="2"/>
        <v/>
      </c>
      <c r="R23" s="152">
        <f t="shared" si="3"/>
        <v>0</v>
      </c>
    </row>
    <row r="24" spans="1:18">
      <c r="A24">
        <v>11</v>
      </c>
      <c r="B24" s="309"/>
      <c r="C24" s="190" t="str">
        <f>IFERROR(VLOOKUP(CONCATENATE($Q$2,"-",$A24),FolhasPgto!$A:$Q,4,FALSE),"")</f>
        <v/>
      </c>
      <c r="D24" s="191" t="str">
        <f>IFERROR(VLOOKUP(CONCATENATE($Q$2,"-",$A24),FolhasPgto!$A:$Q,5,FALSE),"")</f>
        <v/>
      </c>
      <c r="E24" s="322" t="str">
        <f>IFERROR(VLOOKUP(CONCATENATE($Q$2,"-",$A24),FolhasPgto!$A:$T,E$11,FALSE),"")</f>
        <v/>
      </c>
      <c r="F24" s="322" t="str">
        <f>IFERROR(VLOOKUP(CONCATENATE($Q$2,"-",$A24),FolhasPgto!$A:$T,F$11,FALSE),"")</f>
        <v/>
      </c>
      <c r="G24" s="322" t="str">
        <f>IFERROR(VLOOKUP(CONCATENATE($Q$2,"-",$A24),FolhasPgto!$A:$T,G$11,FALSE),"")</f>
        <v/>
      </c>
      <c r="H24" s="322" t="str">
        <f>IFERROR(VLOOKUP(CONCATENATE($Q$2,"-",$A24),FolhasPgto!$A:$T,H$11,FALSE),"")</f>
        <v/>
      </c>
      <c r="I24" s="322" t="str">
        <f>IFERROR(VLOOKUP(CONCATENATE($Q$2,"-",$A24),FolhasPgto!$A:$T,I$11,FALSE),"")</f>
        <v/>
      </c>
      <c r="J24" s="322" t="str">
        <f>IFERROR(VLOOKUP(CONCATENATE($Q$2,"-",$A24),FolhasPgto!$A:$T,J$11,FALSE),"")</f>
        <v/>
      </c>
      <c r="K24" s="323" t="str">
        <f>IFERROR(VLOOKUP(CONCATENATE($Q$2,"-",$A24),FolhasPgto!$A:$T,K$11,FALSE),"")</f>
        <v/>
      </c>
      <c r="L24" s="323" t="str">
        <f>IFERROR(VLOOKUP(CONCATENATE($Q$2,"-",$A24),FolhasPgto!$A:$T,L$11,FALSE),"")</f>
        <v/>
      </c>
      <c r="M24" s="323" t="str">
        <f>IFERROR(VLOOKUP(CONCATENATE($Q$2,"-",$A24),FolhasPgto!$A:$T,M$11,FALSE),"")</f>
        <v/>
      </c>
      <c r="N24" s="323" t="str">
        <f>IFERROR(VLOOKUP(CONCATENATE($Q$2,"-",$A24),FolhasPgto!$A:$T,N$11,FALSE),"")</f>
        <v/>
      </c>
      <c r="O24" s="323" t="str">
        <f>IFERROR(VLOOKUP(CONCATENATE($Q$2,"-",$A24),FolhasPgto!$A:$T,O$11,FALSE),"")</f>
        <v/>
      </c>
      <c r="P24" s="324" t="str">
        <f>IFERROR(VLOOKUP(CONCATENATE($Q$2,"-",$A24),FolhasPgto!$A:$T,P$11,FALSE),"")</f>
        <v/>
      </c>
      <c r="Q24" s="325" t="str">
        <f t="shared" si="2"/>
        <v/>
      </c>
      <c r="R24" s="152">
        <f t="shared" si="3"/>
        <v>0</v>
      </c>
    </row>
    <row r="25" spans="1:18">
      <c r="A25">
        <v>12</v>
      </c>
      <c r="B25" s="309"/>
      <c r="C25" s="190" t="str">
        <f>IFERROR(VLOOKUP(CONCATENATE($Q$2,"-",$A25),FolhasPgto!$A:$Q,4,FALSE),"")</f>
        <v/>
      </c>
      <c r="D25" s="191" t="str">
        <f>IFERROR(VLOOKUP(CONCATENATE($Q$2,"-",$A25),FolhasPgto!$A:$Q,5,FALSE),"")</f>
        <v/>
      </c>
      <c r="E25" s="322" t="str">
        <f>IFERROR(VLOOKUP(CONCATENATE($Q$2,"-",$A25),FolhasPgto!$A:$T,E$11,FALSE),"")</f>
        <v/>
      </c>
      <c r="F25" s="322" t="str">
        <f>IFERROR(VLOOKUP(CONCATENATE($Q$2,"-",$A25),FolhasPgto!$A:$T,F$11,FALSE),"")</f>
        <v/>
      </c>
      <c r="G25" s="322" t="str">
        <f>IFERROR(VLOOKUP(CONCATENATE($Q$2,"-",$A25),FolhasPgto!$A:$T,G$11,FALSE),"")</f>
        <v/>
      </c>
      <c r="H25" s="322" t="str">
        <f>IFERROR(VLOOKUP(CONCATENATE($Q$2,"-",$A25),FolhasPgto!$A:$T,H$11,FALSE),"")</f>
        <v/>
      </c>
      <c r="I25" s="322" t="str">
        <f>IFERROR(VLOOKUP(CONCATENATE($Q$2,"-",$A25),FolhasPgto!$A:$T,I$11,FALSE),"")</f>
        <v/>
      </c>
      <c r="J25" s="322" t="str">
        <f>IFERROR(VLOOKUP(CONCATENATE($Q$2,"-",$A25),FolhasPgto!$A:$T,J$11,FALSE),"")</f>
        <v/>
      </c>
      <c r="K25" s="323" t="str">
        <f>IFERROR(VLOOKUP(CONCATENATE($Q$2,"-",$A25),FolhasPgto!$A:$T,K$11,FALSE),"")</f>
        <v/>
      </c>
      <c r="L25" s="323" t="str">
        <f>IFERROR(VLOOKUP(CONCATENATE($Q$2,"-",$A25),FolhasPgto!$A:$T,L$11,FALSE),"")</f>
        <v/>
      </c>
      <c r="M25" s="323" t="str">
        <f>IFERROR(VLOOKUP(CONCATENATE($Q$2,"-",$A25),FolhasPgto!$A:$T,M$11,FALSE),"")</f>
        <v/>
      </c>
      <c r="N25" s="323" t="str">
        <f>IFERROR(VLOOKUP(CONCATENATE($Q$2,"-",$A25),FolhasPgto!$A:$T,N$11,FALSE),"")</f>
        <v/>
      </c>
      <c r="O25" s="323" t="str">
        <f>IFERROR(VLOOKUP(CONCATENATE($Q$2,"-",$A25),FolhasPgto!$A:$T,O$11,FALSE),"")</f>
        <v/>
      </c>
      <c r="P25" s="324" t="str">
        <f>IFERROR(VLOOKUP(CONCATENATE($Q$2,"-",$A25),FolhasPgto!$A:$T,P$11,FALSE),"")</f>
        <v/>
      </c>
      <c r="Q25" s="325" t="str">
        <f t="shared" si="2"/>
        <v/>
      </c>
      <c r="R25" s="152">
        <f t="shared" si="3"/>
        <v>0</v>
      </c>
    </row>
    <row r="26" spans="1:18">
      <c r="A26">
        <v>13</v>
      </c>
      <c r="B26" s="309"/>
      <c r="C26" s="190" t="str">
        <f>IFERROR(VLOOKUP(CONCATENATE($Q$2,"-",$A26),FolhasPgto!$A:$Q,4,FALSE),"")</f>
        <v/>
      </c>
      <c r="D26" s="191" t="str">
        <f>IFERROR(VLOOKUP(CONCATENATE($Q$2,"-",$A26),FolhasPgto!$A:$Q,5,FALSE),"")</f>
        <v/>
      </c>
      <c r="E26" s="322" t="str">
        <f>IFERROR(VLOOKUP(CONCATENATE($Q$2,"-",$A26),FolhasPgto!$A:$T,E$11,FALSE),"")</f>
        <v/>
      </c>
      <c r="F26" s="322" t="str">
        <f>IFERROR(VLOOKUP(CONCATENATE($Q$2,"-",$A26),FolhasPgto!$A:$T,F$11,FALSE),"")</f>
        <v/>
      </c>
      <c r="G26" s="322" t="str">
        <f>IFERROR(VLOOKUP(CONCATENATE($Q$2,"-",$A26),FolhasPgto!$A:$T,G$11,FALSE),"")</f>
        <v/>
      </c>
      <c r="H26" s="322" t="str">
        <f>IFERROR(VLOOKUP(CONCATENATE($Q$2,"-",$A26),FolhasPgto!$A:$T,H$11,FALSE),"")</f>
        <v/>
      </c>
      <c r="I26" s="322" t="str">
        <f>IFERROR(VLOOKUP(CONCATENATE($Q$2,"-",$A26),FolhasPgto!$A:$T,I$11,FALSE),"")</f>
        <v/>
      </c>
      <c r="J26" s="322" t="str">
        <f>IFERROR(VLOOKUP(CONCATENATE($Q$2,"-",$A26),FolhasPgto!$A:$T,J$11,FALSE),"")</f>
        <v/>
      </c>
      <c r="K26" s="323" t="str">
        <f>IFERROR(VLOOKUP(CONCATENATE($Q$2,"-",$A26),FolhasPgto!$A:$T,K$11,FALSE),"")</f>
        <v/>
      </c>
      <c r="L26" s="323" t="str">
        <f>IFERROR(VLOOKUP(CONCATENATE($Q$2,"-",$A26),FolhasPgto!$A:$T,L$11,FALSE),"")</f>
        <v/>
      </c>
      <c r="M26" s="323" t="str">
        <f>IFERROR(VLOOKUP(CONCATENATE($Q$2,"-",$A26),FolhasPgto!$A:$T,M$11,FALSE),"")</f>
        <v/>
      </c>
      <c r="N26" s="323" t="str">
        <f>IFERROR(VLOOKUP(CONCATENATE($Q$2,"-",$A26),FolhasPgto!$A:$T,N$11,FALSE),"")</f>
        <v/>
      </c>
      <c r="O26" s="323" t="str">
        <f>IFERROR(VLOOKUP(CONCATENATE($Q$2,"-",$A26),FolhasPgto!$A:$T,O$11,FALSE),"")</f>
        <v/>
      </c>
      <c r="P26" s="324" t="str">
        <f>IFERROR(VLOOKUP(CONCATENATE($Q$2,"-",$A26),FolhasPgto!$A:$T,P$11,FALSE),"")</f>
        <v/>
      </c>
      <c r="Q26" s="325" t="str">
        <f t="shared" si="2"/>
        <v/>
      </c>
      <c r="R26" s="152">
        <f t="shared" si="3"/>
        <v>0</v>
      </c>
    </row>
    <row r="27" spans="1:18">
      <c r="A27">
        <v>14</v>
      </c>
      <c r="B27" s="309"/>
      <c r="C27" s="190" t="str">
        <f>IFERROR(VLOOKUP(CONCATENATE($Q$2,"-",$A27),FolhasPgto!$A:$Q,4,FALSE),"")</f>
        <v/>
      </c>
      <c r="D27" s="191" t="str">
        <f>IFERROR(VLOOKUP(CONCATENATE($Q$2,"-",$A27),FolhasPgto!$A:$Q,5,FALSE),"")</f>
        <v/>
      </c>
      <c r="E27" s="322" t="str">
        <f>IFERROR(VLOOKUP(CONCATENATE($Q$2,"-",$A27),FolhasPgto!$A:$T,E$11,FALSE),"")</f>
        <v/>
      </c>
      <c r="F27" s="322" t="str">
        <f>IFERROR(VLOOKUP(CONCATENATE($Q$2,"-",$A27),FolhasPgto!$A:$T,F$11,FALSE),"")</f>
        <v/>
      </c>
      <c r="G27" s="322" t="str">
        <f>IFERROR(VLOOKUP(CONCATENATE($Q$2,"-",$A27),FolhasPgto!$A:$T,G$11,FALSE),"")</f>
        <v/>
      </c>
      <c r="H27" s="322" t="str">
        <f>IFERROR(VLOOKUP(CONCATENATE($Q$2,"-",$A27),FolhasPgto!$A:$T,H$11,FALSE),"")</f>
        <v/>
      </c>
      <c r="I27" s="322" t="str">
        <f>IFERROR(VLOOKUP(CONCATENATE($Q$2,"-",$A27),FolhasPgto!$A:$T,I$11,FALSE),"")</f>
        <v/>
      </c>
      <c r="J27" s="322" t="str">
        <f>IFERROR(VLOOKUP(CONCATENATE($Q$2,"-",$A27),FolhasPgto!$A:$T,J$11,FALSE),"")</f>
        <v/>
      </c>
      <c r="K27" s="323" t="str">
        <f>IFERROR(VLOOKUP(CONCATENATE($Q$2,"-",$A27),FolhasPgto!$A:$T,K$11,FALSE),"")</f>
        <v/>
      </c>
      <c r="L27" s="323" t="str">
        <f>IFERROR(VLOOKUP(CONCATENATE($Q$2,"-",$A27),FolhasPgto!$A:$T,L$11,FALSE),"")</f>
        <v/>
      </c>
      <c r="M27" s="323" t="str">
        <f>IFERROR(VLOOKUP(CONCATENATE($Q$2,"-",$A27),FolhasPgto!$A:$T,M$11,FALSE),"")</f>
        <v/>
      </c>
      <c r="N27" s="323" t="str">
        <f>IFERROR(VLOOKUP(CONCATENATE($Q$2,"-",$A27),FolhasPgto!$A:$T,N$11,FALSE),"")</f>
        <v/>
      </c>
      <c r="O27" s="323" t="str">
        <f>IFERROR(VLOOKUP(CONCATENATE($Q$2,"-",$A27),FolhasPgto!$A:$T,O$11,FALSE),"")</f>
        <v/>
      </c>
      <c r="P27" s="324" t="str">
        <f>IFERROR(VLOOKUP(CONCATENATE($Q$2,"-",$A27),FolhasPgto!$A:$T,P$11,FALSE),"")</f>
        <v/>
      </c>
      <c r="Q27" s="325" t="str">
        <f t="shared" si="2"/>
        <v/>
      </c>
      <c r="R27" s="152">
        <f t="shared" si="3"/>
        <v>0</v>
      </c>
    </row>
    <row r="28" spans="1:18">
      <c r="A28">
        <v>15</v>
      </c>
      <c r="B28" s="309"/>
      <c r="C28" s="190" t="str">
        <f>IFERROR(VLOOKUP(CONCATENATE($Q$2,"-",$A28),FolhasPgto!$A:$Q,4,FALSE),"")</f>
        <v/>
      </c>
      <c r="D28" s="191" t="str">
        <f>IFERROR(VLOOKUP(CONCATENATE($Q$2,"-",$A28),FolhasPgto!$A:$Q,5,FALSE),"")</f>
        <v/>
      </c>
      <c r="E28" s="322" t="str">
        <f>IFERROR(VLOOKUP(CONCATENATE($Q$2,"-",$A28),FolhasPgto!$A:$T,E$11,FALSE),"")</f>
        <v/>
      </c>
      <c r="F28" s="322" t="str">
        <f>IFERROR(VLOOKUP(CONCATENATE($Q$2,"-",$A28),FolhasPgto!$A:$T,F$11,FALSE),"")</f>
        <v/>
      </c>
      <c r="G28" s="322" t="str">
        <f>IFERROR(VLOOKUP(CONCATENATE($Q$2,"-",$A28),FolhasPgto!$A:$T,G$11,FALSE),"")</f>
        <v/>
      </c>
      <c r="H28" s="322" t="str">
        <f>IFERROR(VLOOKUP(CONCATENATE($Q$2,"-",$A28),FolhasPgto!$A:$T,H$11,FALSE),"")</f>
        <v/>
      </c>
      <c r="I28" s="322" t="str">
        <f>IFERROR(VLOOKUP(CONCATENATE($Q$2,"-",$A28),FolhasPgto!$A:$T,I$11,FALSE),"")</f>
        <v/>
      </c>
      <c r="J28" s="322" t="str">
        <f>IFERROR(VLOOKUP(CONCATENATE($Q$2,"-",$A28),FolhasPgto!$A:$T,J$11,FALSE),"")</f>
        <v/>
      </c>
      <c r="K28" s="323" t="str">
        <f>IFERROR(VLOOKUP(CONCATENATE($Q$2,"-",$A28),FolhasPgto!$A:$T,K$11,FALSE),"")</f>
        <v/>
      </c>
      <c r="L28" s="323" t="str">
        <f>IFERROR(VLOOKUP(CONCATENATE($Q$2,"-",$A28),FolhasPgto!$A:$T,L$11,FALSE),"")</f>
        <v/>
      </c>
      <c r="M28" s="323" t="str">
        <f>IFERROR(VLOOKUP(CONCATENATE($Q$2,"-",$A28),FolhasPgto!$A:$T,M$11,FALSE),"")</f>
        <v/>
      </c>
      <c r="N28" s="323" t="str">
        <f>IFERROR(VLOOKUP(CONCATENATE($Q$2,"-",$A28),FolhasPgto!$A:$T,N$11,FALSE),"")</f>
        <v/>
      </c>
      <c r="O28" s="323" t="str">
        <f>IFERROR(VLOOKUP(CONCATENATE($Q$2,"-",$A28),FolhasPgto!$A:$T,O$11,FALSE),"")</f>
        <v/>
      </c>
      <c r="P28" s="324" t="str">
        <f>IFERROR(VLOOKUP(CONCATENATE($Q$2,"-",$A28),FolhasPgto!$A:$T,P$11,FALSE),"")</f>
        <v/>
      </c>
      <c r="Q28" s="325" t="str">
        <f t="shared" si="2"/>
        <v/>
      </c>
      <c r="R28" s="152">
        <f t="shared" si="3"/>
        <v>0</v>
      </c>
    </row>
    <row r="29" spans="1:18">
      <c r="A29">
        <v>16</v>
      </c>
      <c r="B29" s="309"/>
      <c r="C29" s="190" t="str">
        <f>IFERROR(VLOOKUP(CONCATENATE($Q$2,"-",$A29),FolhasPgto!$A:$Q,4,FALSE),"")</f>
        <v/>
      </c>
      <c r="D29" s="191" t="str">
        <f>IFERROR(VLOOKUP(CONCATENATE($Q$2,"-",$A29),FolhasPgto!$A:$Q,5,FALSE),"")</f>
        <v/>
      </c>
      <c r="E29" s="322" t="str">
        <f>IFERROR(VLOOKUP(CONCATENATE($Q$2,"-",$A29),FolhasPgto!$A:$T,E$11,FALSE),"")</f>
        <v/>
      </c>
      <c r="F29" s="322" t="str">
        <f>IFERROR(VLOOKUP(CONCATENATE($Q$2,"-",$A29),FolhasPgto!$A:$T,F$11,FALSE),"")</f>
        <v/>
      </c>
      <c r="G29" s="322" t="str">
        <f>IFERROR(VLOOKUP(CONCATENATE($Q$2,"-",$A29),FolhasPgto!$A:$T,G$11,FALSE),"")</f>
        <v/>
      </c>
      <c r="H29" s="322" t="str">
        <f>IFERROR(VLOOKUP(CONCATENATE($Q$2,"-",$A29),FolhasPgto!$A:$T,H$11,FALSE),"")</f>
        <v/>
      </c>
      <c r="I29" s="322" t="str">
        <f>IFERROR(VLOOKUP(CONCATENATE($Q$2,"-",$A29),FolhasPgto!$A:$T,I$11,FALSE),"")</f>
        <v/>
      </c>
      <c r="J29" s="322" t="str">
        <f>IFERROR(VLOOKUP(CONCATENATE($Q$2,"-",$A29),FolhasPgto!$A:$T,J$11,FALSE),"")</f>
        <v/>
      </c>
      <c r="K29" s="323" t="str">
        <f>IFERROR(VLOOKUP(CONCATENATE($Q$2,"-",$A29),FolhasPgto!$A:$T,K$11,FALSE),"")</f>
        <v/>
      </c>
      <c r="L29" s="323" t="str">
        <f>IFERROR(VLOOKUP(CONCATENATE($Q$2,"-",$A29),FolhasPgto!$A:$T,L$11,FALSE),"")</f>
        <v/>
      </c>
      <c r="M29" s="323" t="str">
        <f>IFERROR(VLOOKUP(CONCATENATE($Q$2,"-",$A29),FolhasPgto!$A:$T,M$11,FALSE),"")</f>
        <v/>
      </c>
      <c r="N29" s="323" t="str">
        <f>IFERROR(VLOOKUP(CONCATENATE($Q$2,"-",$A29),FolhasPgto!$A:$T,N$11,FALSE),"")</f>
        <v/>
      </c>
      <c r="O29" s="323" t="str">
        <f>IFERROR(VLOOKUP(CONCATENATE($Q$2,"-",$A29),FolhasPgto!$A:$T,O$11,FALSE),"")</f>
        <v/>
      </c>
      <c r="P29" s="324" t="str">
        <f>IFERROR(VLOOKUP(CONCATENATE($Q$2,"-",$A29),FolhasPgto!$A:$T,P$11,FALSE),"")</f>
        <v/>
      </c>
      <c r="Q29" s="325" t="str">
        <f t="shared" si="2"/>
        <v/>
      </c>
      <c r="R29" s="152">
        <f t="shared" si="3"/>
        <v>0</v>
      </c>
    </row>
    <row r="30" spans="1:18">
      <c r="A30">
        <v>17</v>
      </c>
      <c r="B30" s="309"/>
      <c r="C30" s="190" t="str">
        <f>IFERROR(VLOOKUP(CONCATENATE($Q$2,"-",$A30),FolhasPgto!$A:$Q,4,FALSE),"")</f>
        <v/>
      </c>
      <c r="D30" s="191" t="str">
        <f>IFERROR(VLOOKUP(CONCATENATE($Q$2,"-",$A30),FolhasPgto!$A:$Q,5,FALSE),"")</f>
        <v/>
      </c>
      <c r="E30" s="322" t="str">
        <f>IFERROR(VLOOKUP(CONCATENATE($Q$2,"-",$A30),FolhasPgto!$A:$T,E$11,FALSE),"")</f>
        <v/>
      </c>
      <c r="F30" s="322" t="str">
        <f>IFERROR(VLOOKUP(CONCATENATE($Q$2,"-",$A30),FolhasPgto!$A:$T,F$11,FALSE),"")</f>
        <v/>
      </c>
      <c r="G30" s="322" t="str">
        <f>IFERROR(VLOOKUP(CONCATENATE($Q$2,"-",$A30),FolhasPgto!$A:$T,G$11,FALSE),"")</f>
        <v/>
      </c>
      <c r="H30" s="322" t="str">
        <f>IFERROR(VLOOKUP(CONCATENATE($Q$2,"-",$A30),FolhasPgto!$A:$T,H$11,FALSE),"")</f>
        <v/>
      </c>
      <c r="I30" s="322" t="str">
        <f>IFERROR(VLOOKUP(CONCATENATE($Q$2,"-",$A30),FolhasPgto!$A:$T,I$11,FALSE),"")</f>
        <v/>
      </c>
      <c r="J30" s="322" t="str">
        <f>IFERROR(VLOOKUP(CONCATENATE($Q$2,"-",$A30),FolhasPgto!$A:$T,J$11,FALSE),"")</f>
        <v/>
      </c>
      <c r="K30" s="323" t="str">
        <f>IFERROR(VLOOKUP(CONCATENATE($Q$2,"-",$A30),FolhasPgto!$A:$T,K$11,FALSE),"")</f>
        <v/>
      </c>
      <c r="L30" s="323" t="str">
        <f>IFERROR(VLOOKUP(CONCATENATE($Q$2,"-",$A30),FolhasPgto!$A:$T,L$11,FALSE),"")</f>
        <v/>
      </c>
      <c r="M30" s="323" t="str">
        <f>IFERROR(VLOOKUP(CONCATENATE($Q$2,"-",$A30),FolhasPgto!$A:$T,M$11,FALSE),"")</f>
        <v/>
      </c>
      <c r="N30" s="323" t="str">
        <f>IFERROR(VLOOKUP(CONCATENATE($Q$2,"-",$A30),FolhasPgto!$A:$T,N$11,FALSE),"")</f>
        <v/>
      </c>
      <c r="O30" s="323" t="str">
        <f>IFERROR(VLOOKUP(CONCATENATE($Q$2,"-",$A30),FolhasPgto!$A:$T,O$11,FALSE),"")</f>
        <v/>
      </c>
      <c r="P30" s="324" t="str">
        <f>IFERROR(VLOOKUP(CONCATENATE($Q$2,"-",$A30),FolhasPgto!$A:$T,P$11,FALSE),"")</f>
        <v/>
      </c>
      <c r="Q30" s="325" t="str">
        <f t="shared" si="2"/>
        <v/>
      </c>
      <c r="R30" s="152">
        <f t="shared" si="3"/>
        <v>0</v>
      </c>
    </row>
    <row r="31" spans="1:18">
      <c r="A31">
        <v>18</v>
      </c>
      <c r="B31" s="309"/>
      <c r="C31" s="190" t="str">
        <f>IFERROR(VLOOKUP(CONCATENATE($Q$2,"-",$A31),FolhasPgto!$A:$Q,4,FALSE),"")</f>
        <v/>
      </c>
      <c r="D31" s="191" t="str">
        <f>IFERROR(VLOOKUP(CONCATENATE($Q$2,"-",$A31),FolhasPgto!$A:$Q,5,FALSE),"")</f>
        <v/>
      </c>
      <c r="E31" s="322" t="str">
        <f>IFERROR(VLOOKUP(CONCATENATE($Q$2,"-",$A31),FolhasPgto!$A:$T,E$11,FALSE),"")</f>
        <v/>
      </c>
      <c r="F31" s="322" t="str">
        <f>IFERROR(VLOOKUP(CONCATENATE($Q$2,"-",$A31),FolhasPgto!$A:$T,F$11,FALSE),"")</f>
        <v/>
      </c>
      <c r="G31" s="322" t="str">
        <f>IFERROR(VLOOKUP(CONCATENATE($Q$2,"-",$A31),FolhasPgto!$A:$T,G$11,FALSE),"")</f>
        <v/>
      </c>
      <c r="H31" s="322" t="str">
        <f>IFERROR(VLOOKUP(CONCATENATE($Q$2,"-",$A31),FolhasPgto!$A:$T,H$11,FALSE),"")</f>
        <v/>
      </c>
      <c r="I31" s="322" t="str">
        <f>IFERROR(VLOOKUP(CONCATENATE($Q$2,"-",$A31),FolhasPgto!$A:$T,I$11,FALSE),"")</f>
        <v/>
      </c>
      <c r="J31" s="322" t="str">
        <f>IFERROR(VLOOKUP(CONCATENATE($Q$2,"-",$A31),FolhasPgto!$A:$T,J$11,FALSE),"")</f>
        <v/>
      </c>
      <c r="K31" s="323" t="str">
        <f>IFERROR(VLOOKUP(CONCATENATE($Q$2,"-",$A31),FolhasPgto!$A:$T,K$11,FALSE),"")</f>
        <v/>
      </c>
      <c r="L31" s="323" t="str">
        <f>IFERROR(VLOOKUP(CONCATENATE($Q$2,"-",$A31),FolhasPgto!$A:$T,L$11,FALSE),"")</f>
        <v/>
      </c>
      <c r="M31" s="323" t="str">
        <f>IFERROR(VLOOKUP(CONCATENATE($Q$2,"-",$A31),FolhasPgto!$A:$T,M$11,FALSE),"")</f>
        <v/>
      </c>
      <c r="N31" s="323" t="str">
        <f>IFERROR(VLOOKUP(CONCATENATE($Q$2,"-",$A31),FolhasPgto!$A:$T,N$11,FALSE),"")</f>
        <v/>
      </c>
      <c r="O31" s="323" t="str">
        <f>IFERROR(VLOOKUP(CONCATENATE($Q$2,"-",$A31),FolhasPgto!$A:$T,O$11,FALSE),"")</f>
        <v/>
      </c>
      <c r="P31" s="324" t="str">
        <f>IFERROR(VLOOKUP(CONCATENATE($Q$2,"-",$A31),FolhasPgto!$A:$T,P$11,FALSE),"")</f>
        <v/>
      </c>
      <c r="Q31" s="325" t="str">
        <f t="shared" si="2"/>
        <v/>
      </c>
      <c r="R31" s="152">
        <f t="shared" si="3"/>
        <v>0</v>
      </c>
    </row>
    <row r="32" spans="1:18">
      <c r="A32">
        <v>19</v>
      </c>
      <c r="B32" s="309"/>
      <c r="C32" s="190" t="str">
        <f>IFERROR(VLOOKUP(CONCATENATE($Q$2,"-",$A32),FolhasPgto!$A:$Q,4,FALSE),"")</f>
        <v/>
      </c>
      <c r="D32" s="191" t="str">
        <f>IFERROR(VLOOKUP(CONCATENATE($Q$2,"-",$A32),FolhasPgto!$A:$Q,5,FALSE),"")</f>
        <v/>
      </c>
      <c r="E32" s="322" t="str">
        <f>IFERROR(VLOOKUP(CONCATENATE($Q$2,"-",$A32),FolhasPgto!$A:$T,E$11,FALSE),"")</f>
        <v/>
      </c>
      <c r="F32" s="322" t="str">
        <f>IFERROR(VLOOKUP(CONCATENATE($Q$2,"-",$A32),FolhasPgto!$A:$T,F$11,FALSE),"")</f>
        <v/>
      </c>
      <c r="G32" s="322" t="str">
        <f>IFERROR(VLOOKUP(CONCATENATE($Q$2,"-",$A32),FolhasPgto!$A:$T,G$11,FALSE),"")</f>
        <v/>
      </c>
      <c r="H32" s="322" t="str">
        <f>IFERROR(VLOOKUP(CONCATENATE($Q$2,"-",$A32),FolhasPgto!$A:$T,H$11,FALSE),"")</f>
        <v/>
      </c>
      <c r="I32" s="322" t="str">
        <f>IFERROR(VLOOKUP(CONCATENATE($Q$2,"-",$A32),FolhasPgto!$A:$T,I$11,FALSE),"")</f>
        <v/>
      </c>
      <c r="J32" s="322" t="str">
        <f>IFERROR(VLOOKUP(CONCATENATE($Q$2,"-",$A32),FolhasPgto!$A:$T,J$11,FALSE),"")</f>
        <v/>
      </c>
      <c r="K32" s="323" t="str">
        <f>IFERROR(VLOOKUP(CONCATENATE($Q$2,"-",$A32),FolhasPgto!$A:$T,K$11,FALSE),"")</f>
        <v/>
      </c>
      <c r="L32" s="323" t="str">
        <f>IFERROR(VLOOKUP(CONCATENATE($Q$2,"-",$A32),FolhasPgto!$A:$T,L$11,FALSE),"")</f>
        <v/>
      </c>
      <c r="M32" s="323" t="str">
        <f>IFERROR(VLOOKUP(CONCATENATE($Q$2,"-",$A32),FolhasPgto!$A:$T,M$11,FALSE),"")</f>
        <v/>
      </c>
      <c r="N32" s="323" t="str">
        <f>IFERROR(VLOOKUP(CONCATENATE($Q$2,"-",$A32),FolhasPgto!$A:$T,N$11,FALSE),"")</f>
        <v/>
      </c>
      <c r="O32" s="323" t="str">
        <f>IFERROR(VLOOKUP(CONCATENATE($Q$2,"-",$A32),FolhasPgto!$A:$T,O$11,FALSE),"")</f>
        <v/>
      </c>
      <c r="P32" s="324" t="str">
        <f>IFERROR(VLOOKUP(CONCATENATE($Q$2,"-",$A32),FolhasPgto!$A:$T,P$11,FALSE),"")</f>
        <v/>
      </c>
      <c r="Q32" s="325" t="str">
        <f t="shared" si="2"/>
        <v/>
      </c>
      <c r="R32" s="152">
        <f t="shared" si="3"/>
        <v>0</v>
      </c>
    </row>
    <row r="33" spans="1:18">
      <c r="A33">
        <v>20</v>
      </c>
      <c r="B33" s="309"/>
      <c r="C33" s="190" t="str">
        <f>IFERROR(VLOOKUP(CONCATENATE($Q$2,"-",$A33),FolhasPgto!$A:$Q,4,FALSE),"")</f>
        <v/>
      </c>
      <c r="D33" s="191" t="str">
        <f>IFERROR(VLOOKUP(CONCATENATE($Q$2,"-",$A33),FolhasPgto!$A:$Q,5,FALSE),"")</f>
        <v/>
      </c>
      <c r="E33" s="322" t="str">
        <f>IFERROR(VLOOKUP(CONCATENATE($Q$2,"-",$A33),FolhasPgto!$A:$T,E$11,FALSE),"")</f>
        <v/>
      </c>
      <c r="F33" s="322" t="str">
        <f>IFERROR(VLOOKUP(CONCATENATE($Q$2,"-",$A33),FolhasPgto!$A:$T,F$11,FALSE),"")</f>
        <v/>
      </c>
      <c r="G33" s="322" t="str">
        <f>IFERROR(VLOOKUP(CONCATENATE($Q$2,"-",$A33),FolhasPgto!$A:$T,G$11,FALSE),"")</f>
        <v/>
      </c>
      <c r="H33" s="322" t="str">
        <f>IFERROR(VLOOKUP(CONCATENATE($Q$2,"-",$A33),FolhasPgto!$A:$T,H$11,FALSE),"")</f>
        <v/>
      </c>
      <c r="I33" s="322" t="str">
        <f>IFERROR(VLOOKUP(CONCATENATE($Q$2,"-",$A33),FolhasPgto!$A:$T,I$11,FALSE),"")</f>
        <v/>
      </c>
      <c r="J33" s="322" t="str">
        <f>IFERROR(VLOOKUP(CONCATENATE($Q$2,"-",$A33),FolhasPgto!$A:$T,J$11,FALSE),"")</f>
        <v/>
      </c>
      <c r="K33" s="323" t="str">
        <f>IFERROR(VLOOKUP(CONCATENATE($Q$2,"-",$A33),FolhasPgto!$A:$T,K$11,FALSE),"")</f>
        <v/>
      </c>
      <c r="L33" s="323" t="str">
        <f>IFERROR(VLOOKUP(CONCATENATE($Q$2,"-",$A33),FolhasPgto!$A:$T,L$11,FALSE),"")</f>
        <v/>
      </c>
      <c r="M33" s="323" t="str">
        <f>IFERROR(VLOOKUP(CONCATENATE($Q$2,"-",$A33),FolhasPgto!$A:$T,M$11,FALSE),"")</f>
        <v/>
      </c>
      <c r="N33" s="323" t="str">
        <f>IFERROR(VLOOKUP(CONCATENATE($Q$2,"-",$A33),FolhasPgto!$A:$T,N$11,FALSE),"")</f>
        <v/>
      </c>
      <c r="O33" s="323" t="str">
        <f>IFERROR(VLOOKUP(CONCATENATE($Q$2,"-",$A33),FolhasPgto!$A:$T,O$11,FALSE),"")</f>
        <v/>
      </c>
      <c r="P33" s="324" t="str">
        <f>IFERROR(VLOOKUP(CONCATENATE($Q$2,"-",$A33),FolhasPgto!$A:$T,P$11,FALSE),"")</f>
        <v/>
      </c>
      <c r="Q33" s="325" t="str">
        <f t="shared" si="2"/>
        <v/>
      </c>
      <c r="R33" s="152">
        <f t="shared" si="3"/>
        <v>0</v>
      </c>
    </row>
    <row r="34" spans="1:18">
      <c r="A34">
        <v>21</v>
      </c>
      <c r="B34" s="309"/>
      <c r="C34" s="190" t="str">
        <f>IFERROR(VLOOKUP(CONCATENATE($Q$2,"-",$A34),FolhasPgto!$A:$Q,4,FALSE),"")</f>
        <v/>
      </c>
      <c r="D34" s="191" t="str">
        <f>IFERROR(VLOOKUP(CONCATENATE($Q$2,"-",$A34),FolhasPgto!$A:$Q,5,FALSE),"")</f>
        <v/>
      </c>
      <c r="E34" s="322" t="str">
        <f>IFERROR(VLOOKUP(CONCATENATE($Q$2,"-",$A34),FolhasPgto!$A:$T,E$11,FALSE),"")</f>
        <v/>
      </c>
      <c r="F34" s="322" t="str">
        <f>IFERROR(VLOOKUP(CONCATENATE($Q$2,"-",$A34),FolhasPgto!$A:$T,F$11,FALSE),"")</f>
        <v/>
      </c>
      <c r="G34" s="322" t="str">
        <f>IFERROR(VLOOKUP(CONCATENATE($Q$2,"-",$A34),FolhasPgto!$A:$T,G$11,FALSE),"")</f>
        <v/>
      </c>
      <c r="H34" s="322" t="str">
        <f>IFERROR(VLOOKUP(CONCATENATE($Q$2,"-",$A34),FolhasPgto!$A:$T,H$11,FALSE),"")</f>
        <v/>
      </c>
      <c r="I34" s="322" t="str">
        <f>IFERROR(VLOOKUP(CONCATENATE($Q$2,"-",$A34),FolhasPgto!$A:$T,I$11,FALSE),"")</f>
        <v/>
      </c>
      <c r="J34" s="322" t="str">
        <f>IFERROR(VLOOKUP(CONCATENATE($Q$2,"-",$A34),FolhasPgto!$A:$T,J$11,FALSE),"")</f>
        <v/>
      </c>
      <c r="K34" s="323" t="str">
        <f>IFERROR(VLOOKUP(CONCATENATE($Q$2,"-",$A34),FolhasPgto!$A:$T,K$11,FALSE),"")</f>
        <v/>
      </c>
      <c r="L34" s="323" t="str">
        <f>IFERROR(VLOOKUP(CONCATENATE($Q$2,"-",$A34),FolhasPgto!$A:$T,L$11,FALSE),"")</f>
        <v/>
      </c>
      <c r="M34" s="323" t="str">
        <f>IFERROR(VLOOKUP(CONCATENATE($Q$2,"-",$A34),FolhasPgto!$A:$T,M$11,FALSE),"")</f>
        <v/>
      </c>
      <c r="N34" s="323" t="str">
        <f>IFERROR(VLOOKUP(CONCATENATE($Q$2,"-",$A34),FolhasPgto!$A:$T,N$11,FALSE),"")</f>
        <v/>
      </c>
      <c r="O34" s="323" t="str">
        <f>IFERROR(VLOOKUP(CONCATENATE($Q$2,"-",$A34),FolhasPgto!$A:$T,O$11,FALSE),"")</f>
        <v/>
      </c>
      <c r="P34" s="324" t="str">
        <f>IFERROR(VLOOKUP(CONCATENATE($Q$2,"-",$A34),FolhasPgto!$A:$T,P$11,FALSE),"")</f>
        <v/>
      </c>
      <c r="Q34" s="325" t="str">
        <f t="shared" si="2"/>
        <v/>
      </c>
      <c r="R34" s="152">
        <f t="shared" si="3"/>
        <v>0</v>
      </c>
    </row>
    <row r="35" spans="1:18">
      <c r="A35">
        <v>22</v>
      </c>
      <c r="B35" s="309"/>
      <c r="C35" s="190" t="str">
        <f>IFERROR(VLOOKUP(CONCATENATE($Q$2,"-",$A35),FolhasPgto!$A:$Q,4,FALSE),"")</f>
        <v/>
      </c>
      <c r="D35" s="191" t="str">
        <f>IFERROR(VLOOKUP(CONCATENATE($Q$2,"-",$A35),FolhasPgto!$A:$Q,5,FALSE),"")</f>
        <v/>
      </c>
      <c r="E35" s="322" t="str">
        <f>IFERROR(VLOOKUP(CONCATENATE($Q$2,"-",$A35),FolhasPgto!$A:$T,E$11,FALSE),"")</f>
        <v/>
      </c>
      <c r="F35" s="322" t="str">
        <f>IFERROR(VLOOKUP(CONCATENATE($Q$2,"-",$A35),FolhasPgto!$A:$T,F$11,FALSE),"")</f>
        <v/>
      </c>
      <c r="G35" s="322" t="str">
        <f>IFERROR(VLOOKUP(CONCATENATE($Q$2,"-",$A35),FolhasPgto!$A:$T,G$11,FALSE),"")</f>
        <v/>
      </c>
      <c r="H35" s="322" t="str">
        <f>IFERROR(VLOOKUP(CONCATENATE($Q$2,"-",$A35),FolhasPgto!$A:$T,H$11,FALSE),"")</f>
        <v/>
      </c>
      <c r="I35" s="322" t="str">
        <f>IFERROR(VLOOKUP(CONCATENATE($Q$2,"-",$A35),FolhasPgto!$A:$T,I$11,FALSE),"")</f>
        <v/>
      </c>
      <c r="J35" s="322" t="str">
        <f>IFERROR(VLOOKUP(CONCATENATE($Q$2,"-",$A35),FolhasPgto!$A:$T,J$11,FALSE),"")</f>
        <v/>
      </c>
      <c r="K35" s="323" t="str">
        <f>IFERROR(VLOOKUP(CONCATENATE($Q$2,"-",$A35),FolhasPgto!$A:$T,K$11,FALSE),"")</f>
        <v/>
      </c>
      <c r="L35" s="323" t="str">
        <f>IFERROR(VLOOKUP(CONCATENATE($Q$2,"-",$A35),FolhasPgto!$A:$T,L$11,FALSE),"")</f>
        <v/>
      </c>
      <c r="M35" s="323" t="str">
        <f>IFERROR(VLOOKUP(CONCATENATE($Q$2,"-",$A35),FolhasPgto!$A:$T,M$11,FALSE),"")</f>
        <v/>
      </c>
      <c r="N35" s="323" t="str">
        <f>IFERROR(VLOOKUP(CONCATENATE($Q$2,"-",$A35),FolhasPgto!$A:$T,N$11,FALSE),"")</f>
        <v/>
      </c>
      <c r="O35" s="323" t="str">
        <f>IFERROR(VLOOKUP(CONCATENATE($Q$2,"-",$A35),FolhasPgto!$A:$T,O$11,FALSE),"")</f>
        <v/>
      </c>
      <c r="P35" s="324" t="str">
        <f>IFERROR(VLOOKUP(CONCATENATE($Q$2,"-",$A35),FolhasPgto!$A:$T,P$11,FALSE),"")</f>
        <v/>
      </c>
      <c r="Q35" s="325" t="str">
        <f t="shared" si="2"/>
        <v/>
      </c>
      <c r="R35" s="152">
        <f t="shared" si="3"/>
        <v>0</v>
      </c>
    </row>
    <row r="36" spans="1:18">
      <c r="A36">
        <v>23</v>
      </c>
      <c r="B36" s="309"/>
      <c r="C36" s="190" t="str">
        <f>IFERROR(VLOOKUP(CONCATENATE($Q$2,"-",$A36),FolhasPgto!$A:$Q,4,FALSE),"")</f>
        <v/>
      </c>
      <c r="D36" s="191" t="str">
        <f>IFERROR(VLOOKUP(CONCATENATE($Q$2,"-",$A36),FolhasPgto!$A:$Q,5,FALSE),"")</f>
        <v/>
      </c>
      <c r="E36" s="322" t="str">
        <f>IFERROR(VLOOKUP(CONCATENATE($Q$2,"-",$A36),FolhasPgto!$A:$T,E$11,FALSE),"")</f>
        <v/>
      </c>
      <c r="F36" s="322" t="str">
        <f>IFERROR(VLOOKUP(CONCATENATE($Q$2,"-",$A36),FolhasPgto!$A:$T,F$11,FALSE),"")</f>
        <v/>
      </c>
      <c r="G36" s="322" t="str">
        <f>IFERROR(VLOOKUP(CONCATENATE($Q$2,"-",$A36),FolhasPgto!$A:$T,G$11,FALSE),"")</f>
        <v/>
      </c>
      <c r="H36" s="322" t="str">
        <f>IFERROR(VLOOKUP(CONCATENATE($Q$2,"-",$A36),FolhasPgto!$A:$T,H$11,FALSE),"")</f>
        <v/>
      </c>
      <c r="I36" s="322" t="str">
        <f>IFERROR(VLOOKUP(CONCATENATE($Q$2,"-",$A36),FolhasPgto!$A:$T,I$11,FALSE),"")</f>
        <v/>
      </c>
      <c r="J36" s="322" t="str">
        <f>IFERROR(VLOOKUP(CONCATENATE($Q$2,"-",$A36),FolhasPgto!$A:$T,J$11,FALSE),"")</f>
        <v/>
      </c>
      <c r="K36" s="323" t="str">
        <f>IFERROR(VLOOKUP(CONCATENATE($Q$2,"-",$A36),FolhasPgto!$A:$T,K$11,FALSE),"")</f>
        <v/>
      </c>
      <c r="L36" s="323" t="str">
        <f>IFERROR(VLOOKUP(CONCATENATE($Q$2,"-",$A36),FolhasPgto!$A:$T,L$11,FALSE),"")</f>
        <v/>
      </c>
      <c r="M36" s="323" t="str">
        <f>IFERROR(VLOOKUP(CONCATENATE($Q$2,"-",$A36),FolhasPgto!$A:$T,M$11,FALSE),"")</f>
        <v/>
      </c>
      <c r="N36" s="323" t="str">
        <f>IFERROR(VLOOKUP(CONCATENATE($Q$2,"-",$A36),FolhasPgto!$A:$T,N$11,FALSE),"")</f>
        <v/>
      </c>
      <c r="O36" s="323" t="str">
        <f>IFERROR(VLOOKUP(CONCATENATE($Q$2,"-",$A36),FolhasPgto!$A:$T,O$11,FALSE),"")</f>
        <v/>
      </c>
      <c r="P36" s="324" t="str">
        <f>IFERROR(VLOOKUP(CONCATENATE($Q$2,"-",$A36),FolhasPgto!$A:$T,P$11,FALSE),"")</f>
        <v/>
      </c>
      <c r="Q36" s="325" t="str">
        <f t="shared" si="2"/>
        <v/>
      </c>
      <c r="R36" s="152">
        <f t="shared" si="3"/>
        <v>0</v>
      </c>
    </row>
    <row r="37" spans="1:18">
      <c r="A37">
        <v>24</v>
      </c>
      <c r="B37" s="309"/>
      <c r="C37" s="190" t="str">
        <f>IFERROR(VLOOKUP(CONCATENATE($Q$2,"-",$A37),FolhasPgto!$A:$Q,4,FALSE),"")</f>
        <v/>
      </c>
      <c r="D37" s="191" t="str">
        <f>IFERROR(VLOOKUP(CONCATENATE($Q$2,"-",$A37),FolhasPgto!$A:$Q,5,FALSE),"")</f>
        <v/>
      </c>
      <c r="E37" s="322" t="str">
        <f>IFERROR(VLOOKUP(CONCATENATE($Q$2,"-",$A37),FolhasPgto!$A:$T,E$11,FALSE),"")</f>
        <v/>
      </c>
      <c r="F37" s="322" t="str">
        <f>IFERROR(VLOOKUP(CONCATENATE($Q$2,"-",$A37),FolhasPgto!$A:$T,F$11,FALSE),"")</f>
        <v/>
      </c>
      <c r="G37" s="322" t="str">
        <f>IFERROR(VLOOKUP(CONCATENATE($Q$2,"-",$A37),FolhasPgto!$A:$T,G$11,FALSE),"")</f>
        <v/>
      </c>
      <c r="H37" s="322" t="str">
        <f>IFERROR(VLOOKUP(CONCATENATE($Q$2,"-",$A37),FolhasPgto!$A:$T,H$11,FALSE),"")</f>
        <v/>
      </c>
      <c r="I37" s="322" t="str">
        <f>IFERROR(VLOOKUP(CONCATENATE($Q$2,"-",$A37),FolhasPgto!$A:$T,I$11,FALSE),"")</f>
        <v/>
      </c>
      <c r="J37" s="322" t="str">
        <f>IFERROR(VLOOKUP(CONCATENATE($Q$2,"-",$A37),FolhasPgto!$A:$T,J$11,FALSE),"")</f>
        <v/>
      </c>
      <c r="K37" s="323" t="str">
        <f>IFERROR(VLOOKUP(CONCATENATE($Q$2,"-",$A37),FolhasPgto!$A:$T,K$11,FALSE),"")</f>
        <v/>
      </c>
      <c r="L37" s="323" t="str">
        <f>IFERROR(VLOOKUP(CONCATENATE($Q$2,"-",$A37),FolhasPgto!$A:$T,L$11,FALSE),"")</f>
        <v/>
      </c>
      <c r="M37" s="323" t="str">
        <f>IFERROR(VLOOKUP(CONCATENATE($Q$2,"-",$A37),FolhasPgto!$A:$T,M$11,FALSE),"")</f>
        <v/>
      </c>
      <c r="N37" s="323" t="str">
        <f>IFERROR(VLOOKUP(CONCATENATE($Q$2,"-",$A37),FolhasPgto!$A:$T,N$11,FALSE),"")</f>
        <v/>
      </c>
      <c r="O37" s="323" t="str">
        <f>IFERROR(VLOOKUP(CONCATENATE($Q$2,"-",$A37),FolhasPgto!$A:$T,O$11,FALSE),"")</f>
        <v/>
      </c>
      <c r="P37" s="324" t="str">
        <f>IFERROR(VLOOKUP(CONCATENATE($Q$2,"-",$A37),FolhasPgto!$A:$T,P$11,FALSE),"")</f>
        <v/>
      </c>
      <c r="Q37" s="325" t="str">
        <f t="shared" si="2"/>
        <v/>
      </c>
      <c r="R37" s="152">
        <f t="shared" si="3"/>
        <v>0</v>
      </c>
    </row>
    <row r="38" spans="1:18">
      <c r="A38">
        <v>25</v>
      </c>
      <c r="B38" s="309"/>
      <c r="C38" s="190" t="str">
        <f>IFERROR(VLOOKUP(CONCATENATE($Q$2,"-",$A38),FolhasPgto!$A:$Q,4,FALSE),"")</f>
        <v/>
      </c>
      <c r="D38" s="191" t="str">
        <f>IFERROR(VLOOKUP(CONCATENATE($Q$2,"-",$A38),FolhasPgto!$A:$Q,5,FALSE),"")</f>
        <v/>
      </c>
      <c r="E38" s="322" t="str">
        <f>IFERROR(VLOOKUP(CONCATENATE($Q$2,"-",$A38),FolhasPgto!$A:$T,E$11,FALSE),"")</f>
        <v/>
      </c>
      <c r="F38" s="322" t="str">
        <f>IFERROR(VLOOKUP(CONCATENATE($Q$2,"-",$A38),FolhasPgto!$A:$T,F$11,FALSE),"")</f>
        <v/>
      </c>
      <c r="G38" s="322" t="str">
        <f>IFERROR(VLOOKUP(CONCATENATE($Q$2,"-",$A38),FolhasPgto!$A:$T,G$11,FALSE),"")</f>
        <v/>
      </c>
      <c r="H38" s="322" t="str">
        <f>IFERROR(VLOOKUP(CONCATENATE($Q$2,"-",$A38),FolhasPgto!$A:$T,H$11,FALSE),"")</f>
        <v/>
      </c>
      <c r="I38" s="322" t="str">
        <f>IFERROR(VLOOKUP(CONCATENATE($Q$2,"-",$A38),FolhasPgto!$A:$T,I$11,FALSE),"")</f>
        <v/>
      </c>
      <c r="J38" s="322" t="str">
        <f>IFERROR(VLOOKUP(CONCATENATE($Q$2,"-",$A38),FolhasPgto!$A:$T,J$11,FALSE),"")</f>
        <v/>
      </c>
      <c r="K38" s="323" t="str">
        <f>IFERROR(VLOOKUP(CONCATENATE($Q$2,"-",$A38),FolhasPgto!$A:$T,K$11,FALSE),"")</f>
        <v/>
      </c>
      <c r="L38" s="323" t="str">
        <f>IFERROR(VLOOKUP(CONCATENATE($Q$2,"-",$A38),FolhasPgto!$A:$T,L$11,FALSE),"")</f>
        <v/>
      </c>
      <c r="M38" s="323" t="str">
        <f>IFERROR(VLOOKUP(CONCATENATE($Q$2,"-",$A38),FolhasPgto!$A:$T,M$11,FALSE),"")</f>
        <v/>
      </c>
      <c r="N38" s="323" t="str">
        <f>IFERROR(VLOOKUP(CONCATENATE($Q$2,"-",$A38),FolhasPgto!$A:$T,N$11,FALSE),"")</f>
        <v/>
      </c>
      <c r="O38" s="323" t="str">
        <f>IFERROR(VLOOKUP(CONCATENATE($Q$2,"-",$A38),FolhasPgto!$A:$T,O$11,FALSE),"")</f>
        <v/>
      </c>
      <c r="P38" s="324" t="str">
        <f>IFERROR(VLOOKUP(CONCATENATE($Q$2,"-",$A38),FolhasPgto!$A:$T,P$11,FALSE),"")</f>
        <v/>
      </c>
      <c r="Q38" s="325" t="str">
        <f t="shared" si="2"/>
        <v/>
      </c>
      <c r="R38" s="152">
        <f t="shared" si="3"/>
        <v>0</v>
      </c>
    </row>
    <row r="39" spans="1:18">
      <c r="A39">
        <v>26</v>
      </c>
      <c r="B39" s="309"/>
      <c r="C39" s="190" t="str">
        <f>IFERROR(VLOOKUP(CONCATENATE($Q$2,"-",$A39),FolhasPgto!$A:$Q,4,FALSE),"")</f>
        <v/>
      </c>
      <c r="D39" s="191" t="str">
        <f>IFERROR(VLOOKUP(CONCATENATE($Q$2,"-",$A39),FolhasPgto!$A:$Q,5,FALSE),"")</f>
        <v/>
      </c>
      <c r="E39" s="322" t="str">
        <f>IFERROR(VLOOKUP(CONCATENATE($Q$2,"-",$A39),FolhasPgto!$A:$T,E$11,FALSE),"")</f>
        <v/>
      </c>
      <c r="F39" s="322" t="str">
        <f>IFERROR(VLOOKUP(CONCATENATE($Q$2,"-",$A39),FolhasPgto!$A:$T,F$11,FALSE),"")</f>
        <v/>
      </c>
      <c r="G39" s="322" t="str">
        <f>IFERROR(VLOOKUP(CONCATENATE($Q$2,"-",$A39),FolhasPgto!$A:$T,G$11,FALSE),"")</f>
        <v/>
      </c>
      <c r="H39" s="322" t="str">
        <f>IFERROR(VLOOKUP(CONCATENATE($Q$2,"-",$A39),FolhasPgto!$A:$T,H$11,FALSE),"")</f>
        <v/>
      </c>
      <c r="I39" s="322" t="str">
        <f>IFERROR(VLOOKUP(CONCATENATE($Q$2,"-",$A39),FolhasPgto!$A:$T,I$11,FALSE),"")</f>
        <v/>
      </c>
      <c r="J39" s="322" t="str">
        <f>IFERROR(VLOOKUP(CONCATENATE($Q$2,"-",$A39),FolhasPgto!$A:$T,J$11,FALSE),"")</f>
        <v/>
      </c>
      <c r="K39" s="323" t="str">
        <f>IFERROR(VLOOKUP(CONCATENATE($Q$2,"-",$A39),FolhasPgto!$A:$T,K$11,FALSE),"")</f>
        <v/>
      </c>
      <c r="L39" s="323" t="str">
        <f>IFERROR(VLOOKUP(CONCATENATE($Q$2,"-",$A39),FolhasPgto!$A:$T,L$11,FALSE),"")</f>
        <v/>
      </c>
      <c r="M39" s="323" t="str">
        <f>IFERROR(VLOOKUP(CONCATENATE($Q$2,"-",$A39),FolhasPgto!$A:$T,M$11,FALSE),"")</f>
        <v/>
      </c>
      <c r="N39" s="323" t="str">
        <f>IFERROR(VLOOKUP(CONCATENATE($Q$2,"-",$A39),FolhasPgto!$A:$T,N$11,FALSE),"")</f>
        <v/>
      </c>
      <c r="O39" s="323" t="str">
        <f>IFERROR(VLOOKUP(CONCATENATE($Q$2,"-",$A39),FolhasPgto!$A:$T,O$11,FALSE),"")</f>
        <v/>
      </c>
      <c r="P39" s="324" t="str">
        <f>IFERROR(VLOOKUP(CONCATENATE($Q$2,"-",$A39),FolhasPgto!$A:$T,P$11,FALSE),"")</f>
        <v/>
      </c>
      <c r="Q39" s="325" t="str">
        <f t="shared" si="2"/>
        <v/>
      </c>
      <c r="R39" s="152">
        <f t="shared" si="3"/>
        <v>0</v>
      </c>
    </row>
    <row r="40" spans="1:18">
      <c r="A40">
        <v>27</v>
      </c>
      <c r="B40" s="309"/>
      <c r="C40" s="190" t="str">
        <f>IFERROR(VLOOKUP(CONCATENATE($Q$2,"-",$A40),FolhasPgto!$A:$Q,4,FALSE),"")</f>
        <v/>
      </c>
      <c r="D40" s="191" t="str">
        <f>IFERROR(VLOOKUP(CONCATENATE($Q$2,"-",$A40),FolhasPgto!$A:$Q,5,FALSE),"")</f>
        <v/>
      </c>
      <c r="E40" s="322" t="str">
        <f>IFERROR(VLOOKUP(CONCATENATE($Q$2,"-",$A40),FolhasPgto!$A:$T,E$11,FALSE),"")</f>
        <v/>
      </c>
      <c r="F40" s="322" t="str">
        <f>IFERROR(VLOOKUP(CONCATENATE($Q$2,"-",$A40),FolhasPgto!$A:$T,F$11,FALSE),"")</f>
        <v/>
      </c>
      <c r="G40" s="322" t="str">
        <f>IFERROR(VLOOKUP(CONCATENATE($Q$2,"-",$A40),FolhasPgto!$A:$T,G$11,FALSE),"")</f>
        <v/>
      </c>
      <c r="H40" s="322" t="str">
        <f>IFERROR(VLOOKUP(CONCATENATE($Q$2,"-",$A40),FolhasPgto!$A:$T,H$11,FALSE),"")</f>
        <v/>
      </c>
      <c r="I40" s="322" t="str">
        <f>IFERROR(VLOOKUP(CONCATENATE($Q$2,"-",$A40),FolhasPgto!$A:$T,I$11,FALSE),"")</f>
        <v/>
      </c>
      <c r="J40" s="322" t="str">
        <f>IFERROR(VLOOKUP(CONCATENATE($Q$2,"-",$A40),FolhasPgto!$A:$T,J$11,FALSE),"")</f>
        <v/>
      </c>
      <c r="K40" s="323" t="str">
        <f>IFERROR(VLOOKUP(CONCATENATE($Q$2,"-",$A40),FolhasPgto!$A:$T,K$11,FALSE),"")</f>
        <v/>
      </c>
      <c r="L40" s="323" t="str">
        <f>IFERROR(VLOOKUP(CONCATENATE($Q$2,"-",$A40),FolhasPgto!$A:$T,L$11,FALSE),"")</f>
        <v/>
      </c>
      <c r="M40" s="323" t="str">
        <f>IFERROR(VLOOKUP(CONCATENATE($Q$2,"-",$A40),FolhasPgto!$A:$T,M$11,FALSE),"")</f>
        <v/>
      </c>
      <c r="N40" s="323" t="str">
        <f>IFERROR(VLOOKUP(CONCATENATE($Q$2,"-",$A40),FolhasPgto!$A:$T,N$11,FALSE),"")</f>
        <v/>
      </c>
      <c r="O40" s="323" t="str">
        <f>IFERROR(VLOOKUP(CONCATENATE($Q$2,"-",$A40),FolhasPgto!$A:$T,O$11,FALSE),"")</f>
        <v/>
      </c>
      <c r="P40" s="324" t="str">
        <f>IFERROR(VLOOKUP(CONCATENATE($Q$2,"-",$A40),FolhasPgto!$A:$T,P$11,FALSE),"")</f>
        <v/>
      </c>
      <c r="Q40" s="325" t="str">
        <f t="shared" si="2"/>
        <v/>
      </c>
      <c r="R40" s="152">
        <f t="shared" si="3"/>
        <v>0</v>
      </c>
    </row>
    <row r="41" spans="1:18">
      <c r="A41">
        <v>28</v>
      </c>
      <c r="B41" s="309"/>
      <c r="C41" s="190" t="str">
        <f>IFERROR(VLOOKUP(CONCATENATE($Q$2,"-",$A41),FolhasPgto!$A:$Q,4,FALSE),"")</f>
        <v/>
      </c>
      <c r="D41" s="191" t="str">
        <f>IFERROR(VLOOKUP(CONCATENATE($Q$2,"-",$A41),FolhasPgto!$A:$Q,5,FALSE),"")</f>
        <v/>
      </c>
      <c r="E41" s="322" t="str">
        <f>IFERROR(VLOOKUP(CONCATENATE($Q$2,"-",$A41),FolhasPgto!$A:$T,E$11,FALSE),"")</f>
        <v/>
      </c>
      <c r="F41" s="322" t="str">
        <f>IFERROR(VLOOKUP(CONCATENATE($Q$2,"-",$A41),FolhasPgto!$A:$T,F$11,FALSE),"")</f>
        <v/>
      </c>
      <c r="G41" s="322" t="str">
        <f>IFERROR(VLOOKUP(CONCATENATE($Q$2,"-",$A41),FolhasPgto!$A:$T,G$11,FALSE),"")</f>
        <v/>
      </c>
      <c r="H41" s="322" t="str">
        <f>IFERROR(VLOOKUP(CONCATENATE($Q$2,"-",$A41),FolhasPgto!$A:$T,H$11,FALSE),"")</f>
        <v/>
      </c>
      <c r="I41" s="322" t="str">
        <f>IFERROR(VLOOKUP(CONCATENATE($Q$2,"-",$A41),FolhasPgto!$A:$T,I$11,FALSE),"")</f>
        <v/>
      </c>
      <c r="J41" s="322" t="str">
        <f>IFERROR(VLOOKUP(CONCATENATE($Q$2,"-",$A41),FolhasPgto!$A:$T,J$11,FALSE),"")</f>
        <v/>
      </c>
      <c r="K41" s="323" t="str">
        <f>IFERROR(VLOOKUP(CONCATENATE($Q$2,"-",$A41),FolhasPgto!$A:$T,K$11,FALSE),"")</f>
        <v/>
      </c>
      <c r="L41" s="323" t="str">
        <f>IFERROR(VLOOKUP(CONCATENATE($Q$2,"-",$A41),FolhasPgto!$A:$T,L$11,FALSE),"")</f>
        <v/>
      </c>
      <c r="M41" s="323" t="str">
        <f>IFERROR(VLOOKUP(CONCATENATE($Q$2,"-",$A41),FolhasPgto!$A:$T,M$11,FALSE),"")</f>
        <v/>
      </c>
      <c r="N41" s="323" t="str">
        <f>IFERROR(VLOOKUP(CONCATENATE($Q$2,"-",$A41),FolhasPgto!$A:$T,N$11,FALSE),"")</f>
        <v/>
      </c>
      <c r="O41" s="323" t="str">
        <f>IFERROR(VLOOKUP(CONCATENATE($Q$2,"-",$A41),FolhasPgto!$A:$T,O$11,FALSE),"")</f>
        <v/>
      </c>
      <c r="P41" s="324" t="str">
        <f>IFERROR(VLOOKUP(CONCATENATE($Q$2,"-",$A41),FolhasPgto!$A:$T,P$11,FALSE),"")</f>
        <v/>
      </c>
      <c r="Q41" s="325" t="str">
        <f t="shared" si="2"/>
        <v/>
      </c>
      <c r="R41" s="152">
        <f t="shared" si="3"/>
        <v>0</v>
      </c>
    </row>
    <row r="42" spans="1:18">
      <c r="A42">
        <v>29</v>
      </c>
      <c r="B42" s="309"/>
      <c r="C42" s="190" t="str">
        <f>IFERROR(VLOOKUP(CONCATENATE($Q$2,"-",$A42),FolhasPgto!$A:$Q,4,FALSE),"")</f>
        <v/>
      </c>
      <c r="D42" s="191" t="str">
        <f>IFERROR(VLOOKUP(CONCATENATE($Q$2,"-",$A42),FolhasPgto!$A:$Q,5,FALSE),"")</f>
        <v/>
      </c>
      <c r="E42" s="322" t="str">
        <f>IFERROR(VLOOKUP(CONCATENATE($Q$2,"-",$A42),FolhasPgto!$A:$T,E$11,FALSE),"")</f>
        <v/>
      </c>
      <c r="F42" s="322" t="str">
        <f>IFERROR(VLOOKUP(CONCATENATE($Q$2,"-",$A42),FolhasPgto!$A:$T,F$11,FALSE),"")</f>
        <v/>
      </c>
      <c r="G42" s="322" t="str">
        <f>IFERROR(VLOOKUP(CONCATENATE($Q$2,"-",$A42),FolhasPgto!$A:$T,G$11,FALSE),"")</f>
        <v/>
      </c>
      <c r="H42" s="322" t="str">
        <f>IFERROR(VLOOKUP(CONCATENATE($Q$2,"-",$A42),FolhasPgto!$A:$T,H$11,FALSE),"")</f>
        <v/>
      </c>
      <c r="I42" s="322" t="str">
        <f>IFERROR(VLOOKUP(CONCATENATE($Q$2,"-",$A42),FolhasPgto!$A:$T,I$11,FALSE),"")</f>
        <v/>
      </c>
      <c r="J42" s="322" t="str">
        <f>IFERROR(VLOOKUP(CONCATENATE($Q$2,"-",$A42),FolhasPgto!$A:$T,J$11,FALSE),"")</f>
        <v/>
      </c>
      <c r="K42" s="323" t="str">
        <f>IFERROR(VLOOKUP(CONCATENATE($Q$2,"-",$A42),FolhasPgto!$A:$T,K$11,FALSE),"")</f>
        <v/>
      </c>
      <c r="L42" s="323" t="str">
        <f>IFERROR(VLOOKUP(CONCATENATE($Q$2,"-",$A42),FolhasPgto!$A:$T,L$11,FALSE),"")</f>
        <v/>
      </c>
      <c r="M42" s="323" t="str">
        <f>IFERROR(VLOOKUP(CONCATENATE($Q$2,"-",$A42),FolhasPgto!$A:$T,M$11,FALSE),"")</f>
        <v/>
      </c>
      <c r="N42" s="323" t="str">
        <f>IFERROR(VLOOKUP(CONCATENATE($Q$2,"-",$A42),FolhasPgto!$A:$T,N$11,FALSE),"")</f>
        <v/>
      </c>
      <c r="O42" s="323" t="str">
        <f>IFERROR(VLOOKUP(CONCATENATE($Q$2,"-",$A42),FolhasPgto!$A:$T,O$11,FALSE),"")</f>
        <v/>
      </c>
      <c r="P42" s="324" t="str">
        <f>IFERROR(VLOOKUP(CONCATENATE($Q$2,"-",$A42),FolhasPgto!$A:$T,P$11,FALSE),"")</f>
        <v/>
      </c>
      <c r="Q42" s="325" t="str">
        <f t="shared" si="2"/>
        <v/>
      </c>
      <c r="R42" s="152">
        <f t="shared" si="3"/>
        <v>0</v>
      </c>
    </row>
    <row r="43" spans="1:18">
      <c r="A43">
        <v>30</v>
      </c>
      <c r="B43" s="309"/>
      <c r="C43" s="190" t="str">
        <f>IFERROR(VLOOKUP(CONCATENATE($Q$2,"-",$A43),FolhasPgto!$A:$Q,4,FALSE),"")</f>
        <v/>
      </c>
      <c r="D43" s="191" t="str">
        <f>IFERROR(VLOOKUP(CONCATENATE($Q$2,"-",$A43),FolhasPgto!$A:$Q,5,FALSE),"")</f>
        <v/>
      </c>
      <c r="E43" s="322" t="str">
        <f>IFERROR(VLOOKUP(CONCATENATE($Q$2,"-",$A43),FolhasPgto!$A:$T,E$11,FALSE),"")</f>
        <v/>
      </c>
      <c r="F43" s="322" t="str">
        <f>IFERROR(VLOOKUP(CONCATENATE($Q$2,"-",$A43),FolhasPgto!$A:$T,F$11,FALSE),"")</f>
        <v/>
      </c>
      <c r="G43" s="322" t="str">
        <f>IFERROR(VLOOKUP(CONCATENATE($Q$2,"-",$A43),FolhasPgto!$A:$T,G$11,FALSE),"")</f>
        <v/>
      </c>
      <c r="H43" s="322" t="str">
        <f>IFERROR(VLOOKUP(CONCATENATE($Q$2,"-",$A43),FolhasPgto!$A:$T,H$11,FALSE),"")</f>
        <v/>
      </c>
      <c r="I43" s="322" t="str">
        <f>IFERROR(VLOOKUP(CONCATENATE($Q$2,"-",$A43),FolhasPgto!$A:$T,I$11,FALSE),"")</f>
        <v/>
      </c>
      <c r="J43" s="322" t="str">
        <f>IFERROR(VLOOKUP(CONCATENATE($Q$2,"-",$A43),FolhasPgto!$A:$T,J$11,FALSE),"")</f>
        <v/>
      </c>
      <c r="K43" s="323" t="str">
        <f>IFERROR(VLOOKUP(CONCATENATE($Q$2,"-",$A43),FolhasPgto!$A:$T,K$11,FALSE),"")</f>
        <v/>
      </c>
      <c r="L43" s="323" t="str">
        <f>IFERROR(VLOOKUP(CONCATENATE($Q$2,"-",$A43),FolhasPgto!$A:$T,L$11,FALSE),"")</f>
        <v/>
      </c>
      <c r="M43" s="323" t="str">
        <f>IFERROR(VLOOKUP(CONCATENATE($Q$2,"-",$A43),FolhasPgto!$A:$T,M$11,FALSE),"")</f>
        <v/>
      </c>
      <c r="N43" s="323" t="str">
        <f>IFERROR(VLOOKUP(CONCATENATE($Q$2,"-",$A43),FolhasPgto!$A:$T,N$11,FALSE),"")</f>
        <v/>
      </c>
      <c r="O43" s="323" t="str">
        <f>IFERROR(VLOOKUP(CONCATENATE($Q$2,"-",$A43),FolhasPgto!$A:$T,O$11,FALSE),"")</f>
        <v/>
      </c>
      <c r="P43" s="324" t="str">
        <f>IFERROR(VLOOKUP(CONCATENATE($Q$2,"-",$A43),FolhasPgto!$A:$T,P$11,FALSE),"")</f>
        <v/>
      </c>
      <c r="Q43" s="325" t="str">
        <f t="shared" si="2"/>
        <v/>
      </c>
      <c r="R43" s="152">
        <f t="shared" si="3"/>
        <v>0</v>
      </c>
    </row>
    <row r="44" spans="1:18">
      <c r="A44">
        <v>31</v>
      </c>
      <c r="B44" s="309"/>
      <c r="C44" s="190" t="str">
        <f>IFERROR(VLOOKUP(CONCATENATE($Q$2,"-",$A44),FolhasPgto!$A:$Q,4,FALSE),"")</f>
        <v/>
      </c>
      <c r="D44" s="191" t="str">
        <f>IFERROR(VLOOKUP(CONCATENATE($Q$2,"-",$A44),FolhasPgto!$A:$Q,5,FALSE),"")</f>
        <v/>
      </c>
      <c r="E44" s="322" t="str">
        <f>IFERROR(VLOOKUP(CONCATENATE($Q$2,"-",$A44),FolhasPgto!$A:$T,E$11,FALSE),"")</f>
        <v/>
      </c>
      <c r="F44" s="322" t="str">
        <f>IFERROR(VLOOKUP(CONCATENATE($Q$2,"-",$A44),FolhasPgto!$A:$T,F$11,FALSE),"")</f>
        <v/>
      </c>
      <c r="G44" s="322" t="str">
        <f>IFERROR(VLOOKUP(CONCATENATE($Q$2,"-",$A44),FolhasPgto!$A:$T,G$11,FALSE),"")</f>
        <v/>
      </c>
      <c r="H44" s="322" t="str">
        <f>IFERROR(VLOOKUP(CONCATENATE($Q$2,"-",$A44),FolhasPgto!$A:$T,H$11,FALSE),"")</f>
        <v/>
      </c>
      <c r="I44" s="322" t="str">
        <f>IFERROR(VLOOKUP(CONCATENATE($Q$2,"-",$A44),FolhasPgto!$A:$T,I$11,FALSE),"")</f>
        <v/>
      </c>
      <c r="J44" s="322" t="str">
        <f>IFERROR(VLOOKUP(CONCATENATE($Q$2,"-",$A44),FolhasPgto!$A:$T,J$11,FALSE),"")</f>
        <v/>
      </c>
      <c r="K44" s="323" t="str">
        <f>IFERROR(VLOOKUP(CONCATENATE($Q$2,"-",$A44),FolhasPgto!$A:$T,K$11,FALSE),"")</f>
        <v/>
      </c>
      <c r="L44" s="323" t="str">
        <f>IFERROR(VLOOKUP(CONCATENATE($Q$2,"-",$A44),FolhasPgto!$A:$T,L$11,FALSE),"")</f>
        <v/>
      </c>
      <c r="M44" s="323" t="str">
        <f>IFERROR(VLOOKUP(CONCATENATE($Q$2,"-",$A44),FolhasPgto!$A:$T,M$11,FALSE),"")</f>
        <v/>
      </c>
      <c r="N44" s="323" t="str">
        <f>IFERROR(VLOOKUP(CONCATENATE($Q$2,"-",$A44),FolhasPgto!$A:$T,N$11,FALSE),"")</f>
        <v/>
      </c>
      <c r="O44" s="323" t="str">
        <f>IFERROR(VLOOKUP(CONCATENATE($Q$2,"-",$A44),FolhasPgto!$A:$T,O$11,FALSE),"")</f>
        <v/>
      </c>
      <c r="P44" s="324" t="str">
        <f>IFERROR(VLOOKUP(CONCATENATE($Q$2,"-",$A44),FolhasPgto!$A:$T,P$11,FALSE),"")</f>
        <v/>
      </c>
      <c r="Q44" s="325" t="str">
        <f t="shared" si="2"/>
        <v/>
      </c>
      <c r="R44" s="152">
        <f t="shared" si="3"/>
        <v>0</v>
      </c>
    </row>
    <row r="45" spans="1:18">
      <c r="A45">
        <v>32</v>
      </c>
      <c r="B45" s="309"/>
      <c r="C45" s="190" t="str">
        <f>IFERROR(VLOOKUP(CONCATENATE($Q$2,"-",$A45),FolhasPgto!$A:$Q,4,FALSE),"")</f>
        <v/>
      </c>
      <c r="D45" s="191" t="str">
        <f>IFERROR(VLOOKUP(CONCATENATE($Q$2,"-",$A45),FolhasPgto!$A:$Q,5,FALSE),"")</f>
        <v/>
      </c>
      <c r="E45" s="322" t="str">
        <f>IFERROR(VLOOKUP(CONCATENATE($Q$2,"-",$A45),FolhasPgto!$A:$T,E$11,FALSE),"")</f>
        <v/>
      </c>
      <c r="F45" s="322" t="str">
        <f>IFERROR(VLOOKUP(CONCATENATE($Q$2,"-",$A45),FolhasPgto!$A:$T,F$11,FALSE),"")</f>
        <v/>
      </c>
      <c r="G45" s="322" t="str">
        <f>IFERROR(VLOOKUP(CONCATENATE($Q$2,"-",$A45),FolhasPgto!$A:$T,G$11,FALSE),"")</f>
        <v/>
      </c>
      <c r="H45" s="322" t="str">
        <f>IFERROR(VLOOKUP(CONCATENATE($Q$2,"-",$A45),FolhasPgto!$A:$T,H$11,FALSE),"")</f>
        <v/>
      </c>
      <c r="I45" s="322" t="str">
        <f>IFERROR(VLOOKUP(CONCATENATE($Q$2,"-",$A45),FolhasPgto!$A:$T,I$11,FALSE),"")</f>
        <v/>
      </c>
      <c r="J45" s="322" t="str">
        <f>IFERROR(VLOOKUP(CONCATENATE($Q$2,"-",$A45),FolhasPgto!$A:$T,J$11,FALSE),"")</f>
        <v/>
      </c>
      <c r="K45" s="323" t="str">
        <f>IFERROR(VLOOKUP(CONCATENATE($Q$2,"-",$A45),FolhasPgto!$A:$T,K$11,FALSE),"")</f>
        <v/>
      </c>
      <c r="L45" s="323" t="str">
        <f>IFERROR(VLOOKUP(CONCATENATE($Q$2,"-",$A45),FolhasPgto!$A:$T,L$11,FALSE),"")</f>
        <v/>
      </c>
      <c r="M45" s="323" t="str">
        <f>IFERROR(VLOOKUP(CONCATENATE($Q$2,"-",$A45),FolhasPgto!$A:$T,M$11,FALSE),"")</f>
        <v/>
      </c>
      <c r="N45" s="323" t="str">
        <f>IFERROR(VLOOKUP(CONCATENATE($Q$2,"-",$A45),FolhasPgto!$A:$T,N$11,FALSE),"")</f>
        <v/>
      </c>
      <c r="O45" s="323" t="str">
        <f>IFERROR(VLOOKUP(CONCATENATE($Q$2,"-",$A45),FolhasPgto!$A:$T,O$11,FALSE),"")</f>
        <v/>
      </c>
      <c r="P45" s="324" t="str">
        <f>IFERROR(VLOOKUP(CONCATENATE($Q$2,"-",$A45),FolhasPgto!$A:$T,P$11,FALSE),"")</f>
        <v/>
      </c>
      <c r="Q45" s="325" t="str">
        <f t="shared" si="2"/>
        <v/>
      </c>
      <c r="R45" s="152">
        <f t="shared" si="3"/>
        <v>0</v>
      </c>
    </row>
    <row r="46" spans="1:18">
      <c r="A46">
        <v>33</v>
      </c>
      <c r="B46" s="309"/>
      <c r="C46" s="190" t="str">
        <f>IFERROR(VLOOKUP(CONCATENATE($Q$2,"-",$A46),FolhasPgto!$A:$Q,4,FALSE),"")</f>
        <v/>
      </c>
      <c r="D46" s="191" t="str">
        <f>IFERROR(VLOOKUP(CONCATENATE($Q$2,"-",$A46),FolhasPgto!$A:$Q,5,FALSE),"")</f>
        <v/>
      </c>
      <c r="E46" s="322" t="str">
        <f>IFERROR(VLOOKUP(CONCATENATE($Q$2,"-",$A46),FolhasPgto!$A:$T,E$11,FALSE),"")</f>
        <v/>
      </c>
      <c r="F46" s="322" t="str">
        <f>IFERROR(VLOOKUP(CONCATENATE($Q$2,"-",$A46),FolhasPgto!$A:$T,F$11,FALSE),"")</f>
        <v/>
      </c>
      <c r="G46" s="322" t="str">
        <f>IFERROR(VLOOKUP(CONCATENATE($Q$2,"-",$A46),FolhasPgto!$A:$T,G$11,FALSE),"")</f>
        <v/>
      </c>
      <c r="H46" s="322" t="str">
        <f>IFERROR(VLOOKUP(CONCATENATE($Q$2,"-",$A46),FolhasPgto!$A:$T,H$11,FALSE),"")</f>
        <v/>
      </c>
      <c r="I46" s="322" t="str">
        <f>IFERROR(VLOOKUP(CONCATENATE($Q$2,"-",$A46),FolhasPgto!$A:$T,I$11,FALSE),"")</f>
        <v/>
      </c>
      <c r="J46" s="322" t="str">
        <f>IFERROR(VLOOKUP(CONCATENATE($Q$2,"-",$A46),FolhasPgto!$A:$T,J$11,FALSE),"")</f>
        <v/>
      </c>
      <c r="K46" s="323" t="str">
        <f>IFERROR(VLOOKUP(CONCATENATE($Q$2,"-",$A46),FolhasPgto!$A:$T,K$11,FALSE),"")</f>
        <v/>
      </c>
      <c r="L46" s="323" t="str">
        <f>IFERROR(VLOOKUP(CONCATENATE($Q$2,"-",$A46),FolhasPgto!$A:$T,L$11,FALSE),"")</f>
        <v/>
      </c>
      <c r="M46" s="323" t="str">
        <f>IFERROR(VLOOKUP(CONCATENATE($Q$2,"-",$A46),FolhasPgto!$A:$T,M$11,FALSE),"")</f>
        <v/>
      </c>
      <c r="N46" s="323" t="str">
        <f>IFERROR(VLOOKUP(CONCATENATE($Q$2,"-",$A46),FolhasPgto!$A:$T,N$11,FALSE),"")</f>
        <v/>
      </c>
      <c r="O46" s="323" t="str">
        <f>IFERROR(VLOOKUP(CONCATENATE($Q$2,"-",$A46),FolhasPgto!$A:$T,O$11,FALSE),"")</f>
        <v/>
      </c>
      <c r="P46" s="324" t="str">
        <f>IFERROR(VLOOKUP(CONCATENATE($Q$2,"-",$A46),FolhasPgto!$A:$T,P$11,FALSE),"")</f>
        <v/>
      </c>
      <c r="Q46" s="325" t="str">
        <f t="shared" si="2"/>
        <v/>
      </c>
      <c r="R46" s="152">
        <f t="shared" si="3"/>
        <v>0</v>
      </c>
    </row>
    <row r="47" spans="1:18">
      <c r="A47">
        <v>34</v>
      </c>
      <c r="B47" s="309"/>
      <c r="C47" s="190" t="str">
        <f>IFERROR(VLOOKUP(CONCATENATE($Q$2,"-",$A47),FolhasPgto!$A:$Q,4,FALSE),"")</f>
        <v/>
      </c>
      <c r="D47" s="191" t="str">
        <f>IFERROR(VLOOKUP(CONCATENATE($Q$2,"-",$A47),FolhasPgto!$A:$Q,5,FALSE),"")</f>
        <v/>
      </c>
      <c r="E47" s="322" t="str">
        <f>IFERROR(VLOOKUP(CONCATENATE($Q$2,"-",$A47),FolhasPgto!$A:$T,E$11,FALSE),"")</f>
        <v/>
      </c>
      <c r="F47" s="322" t="str">
        <f>IFERROR(VLOOKUP(CONCATENATE($Q$2,"-",$A47),FolhasPgto!$A:$T,F$11,FALSE),"")</f>
        <v/>
      </c>
      <c r="G47" s="322" t="str">
        <f>IFERROR(VLOOKUP(CONCATENATE($Q$2,"-",$A47),FolhasPgto!$A:$T,G$11,FALSE),"")</f>
        <v/>
      </c>
      <c r="H47" s="322" t="str">
        <f>IFERROR(VLOOKUP(CONCATENATE($Q$2,"-",$A47),FolhasPgto!$A:$T,H$11,FALSE),"")</f>
        <v/>
      </c>
      <c r="I47" s="322" t="str">
        <f>IFERROR(VLOOKUP(CONCATENATE($Q$2,"-",$A47),FolhasPgto!$A:$T,I$11,FALSE),"")</f>
        <v/>
      </c>
      <c r="J47" s="322" t="str">
        <f>IFERROR(VLOOKUP(CONCATENATE($Q$2,"-",$A47),FolhasPgto!$A:$T,J$11,FALSE),"")</f>
        <v/>
      </c>
      <c r="K47" s="323" t="str">
        <f>IFERROR(VLOOKUP(CONCATENATE($Q$2,"-",$A47),FolhasPgto!$A:$T,K$11,FALSE),"")</f>
        <v/>
      </c>
      <c r="L47" s="323" t="str">
        <f>IFERROR(VLOOKUP(CONCATENATE($Q$2,"-",$A47),FolhasPgto!$A:$T,L$11,FALSE),"")</f>
        <v/>
      </c>
      <c r="M47" s="323" t="str">
        <f>IFERROR(VLOOKUP(CONCATENATE($Q$2,"-",$A47),FolhasPgto!$A:$T,M$11,FALSE),"")</f>
        <v/>
      </c>
      <c r="N47" s="323" t="str">
        <f>IFERROR(VLOOKUP(CONCATENATE($Q$2,"-",$A47),FolhasPgto!$A:$T,N$11,FALSE),"")</f>
        <v/>
      </c>
      <c r="O47" s="323" t="str">
        <f>IFERROR(VLOOKUP(CONCATENATE($Q$2,"-",$A47),FolhasPgto!$A:$T,O$11,FALSE),"")</f>
        <v/>
      </c>
      <c r="P47" s="324" t="str">
        <f>IFERROR(VLOOKUP(CONCATENATE($Q$2,"-",$A47),FolhasPgto!$A:$T,P$11,FALSE),"")</f>
        <v/>
      </c>
      <c r="Q47" s="325" t="str">
        <f t="shared" si="2"/>
        <v/>
      </c>
      <c r="R47" s="152">
        <f t="shared" si="3"/>
        <v>0</v>
      </c>
    </row>
    <row r="48" spans="1:18">
      <c r="A48">
        <v>35</v>
      </c>
      <c r="B48" s="309"/>
      <c r="C48" s="190" t="str">
        <f>IFERROR(VLOOKUP(CONCATENATE($Q$2,"-",$A48),FolhasPgto!$A:$Q,4,FALSE),"")</f>
        <v/>
      </c>
      <c r="D48" s="191" t="str">
        <f>IFERROR(VLOOKUP(CONCATENATE($Q$2,"-",$A48),FolhasPgto!$A:$Q,5,FALSE),"")</f>
        <v/>
      </c>
      <c r="E48" s="322" t="str">
        <f>IFERROR(VLOOKUP(CONCATENATE($Q$2,"-",$A48),FolhasPgto!$A:$T,E$11,FALSE),"")</f>
        <v/>
      </c>
      <c r="F48" s="322" t="str">
        <f>IFERROR(VLOOKUP(CONCATENATE($Q$2,"-",$A48),FolhasPgto!$A:$T,F$11,FALSE),"")</f>
        <v/>
      </c>
      <c r="G48" s="322" t="str">
        <f>IFERROR(VLOOKUP(CONCATENATE($Q$2,"-",$A48),FolhasPgto!$A:$T,G$11,FALSE),"")</f>
        <v/>
      </c>
      <c r="H48" s="322" t="str">
        <f>IFERROR(VLOOKUP(CONCATENATE($Q$2,"-",$A48),FolhasPgto!$A:$T,H$11,FALSE),"")</f>
        <v/>
      </c>
      <c r="I48" s="322" t="str">
        <f>IFERROR(VLOOKUP(CONCATENATE($Q$2,"-",$A48),FolhasPgto!$A:$T,I$11,FALSE),"")</f>
        <v/>
      </c>
      <c r="J48" s="322" t="str">
        <f>IFERROR(VLOOKUP(CONCATENATE($Q$2,"-",$A48),FolhasPgto!$A:$T,J$11,FALSE),"")</f>
        <v/>
      </c>
      <c r="K48" s="323" t="str">
        <f>IFERROR(VLOOKUP(CONCATENATE($Q$2,"-",$A48),FolhasPgto!$A:$T,K$11,FALSE),"")</f>
        <v/>
      </c>
      <c r="L48" s="323" t="str">
        <f>IFERROR(VLOOKUP(CONCATENATE($Q$2,"-",$A48),FolhasPgto!$A:$T,L$11,FALSE),"")</f>
        <v/>
      </c>
      <c r="M48" s="323" t="str">
        <f>IFERROR(VLOOKUP(CONCATENATE($Q$2,"-",$A48),FolhasPgto!$A:$T,M$11,FALSE),"")</f>
        <v/>
      </c>
      <c r="N48" s="323" t="str">
        <f>IFERROR(VLOOKUP(CONCATENATE($Q$2,"-",$A48),FolhasPgto!$A:$T,N$11,FALSE),"")</f>
        <v/>
      </c>
      <c r="O48" s="323" t="str">
        <f>IFERROR(VLOOKUP(CONCATENATE($Q$2,"-",$A48),FolhasPgto!$A:$T,O$11,FALSE),"")</f>
        <v/>
      </c>
      <c r="P48" s="324" t="str">
        <f>IFERROR(VLOOKUP(CONCATENATE($Q$2,"-",$A48),FolhasPgto!$A:$T,P$11,FALSE),"")</f>
        <v/>
      </c>
      <c r="Q48" s="325" t="str">
        <f t="shared" si="2"/>
        <v/>
      </c>
      <c r="R48" s="152">
        <f t="shared" si="3"/>
        <v>0</v>
      </c>
    </row>
    <row r="49" spans="1:20">
      <c r="A49">
        <v>36</v>
      </c>
      <c r="B49" s="309"/>
      <c r="C49" s="190" t="str">
        <f>IFERROR(VLOOKUP(CONCATENATE($Q$2,"-",$A49),FolhasPgto!$A:$Q,4,FALSE),"")</f>
        <v/>
      </c>
      <c r="D49" s="191" t="str">
        <f>IFERROR(VLOOKUP(CONCATENATE($Q$2,"-",$A49),FolhasPgto!$A:$Q,5,FALSE),"")</f>
        <v/>
      </c>
      <c r="E49" s="322" t="str">
        <f>IFERROR(VLOOKUP(CONCATENATE($Q$2,"-",$A49),FolhasPgto!$A:$T,E$11,FALSE),"")</f>
        <v/>
      </c>
      <c r="F49" s="322" t="str">
        <f>IFERROR(VLOOKUP(CONCATENATE($Q$2,"-",$A49),FolhasPgto!$A:$T,F$11,FALSE),"")</f>
        <v/>
      </c>
      <c r="G49" s="322" t="str">
        <f>IFERROR(VLOOKUP(CONCATENATE($Q$2,"-",$A49),FolhasPgto!$A:$T,G$11,FALSE),"")</f>
        <v/>
      </c>
      <c r="H49" s="322" t="str">
        <f>IFERROR(VLOOKUP(CONCATENATE($Q$2,"-",$A49),FolhasPgto!$A:$T,H$11,FALSE),"")</f>
        <v/>
      </c>
      <c r="I49" s="322" t="str">
        <f>IFERROR(VLOOKUP(CONCATENATE($Q$2,"-",$A49),FolhasPgto!$A:$T,I$11,FALSE),"")</f>
        <v/>
      </c>
      <c r="J49" s="322" t="str">
        <f>IFERROR(VLOOKUP(CONCATENATE($Q$2,"-",$A49),FolhasPgto!$A:$T,J$11,FALSE),"")</f>
        <v/>
      </c>
      <c r="K49" s="323" t="str">
        <f>IFERROR(VLOOKUP(CONCATENATE($Q$2,"-",$A49),FolhasPgto!$A:$T,K$11,FALSE),"")</f>
        <v/>
      </c>
      <c r="L49" s="323" t="str">
        <f>IFERROR(VLOOKUP(CONCATENATE($Q$2,"-",$A49),FolhasPgto!$A:$T,L$11,FALSE),"")</f>
        <v/>
      </c>
      <c r="M49" s="323" t="str">
        <f>IFERROR(VLOOKUP(CONCATENATE($Q$2,"-",$A49),FolhasPgto!$A:$T,M$11,FALSE),"")</f>
        <v/>
      </c>
      <c r="N49" s="323" t="str">
        <f>IFERROR(VLOOKUP(CONCATENATE($Q$2,"-",$A49),FolhasPgto!$A:$T,N$11,FALSE),"")</f>
        <v/>
      </c>
      <c r="O49" s="323" t="str">
        <f>IFERROR(VLOOKUP(CONCATENATE($Q$2,"-",$A49),FolhasPgto!$A:$T,O$11,FALSE),"")</f>
        <v/>
      </c>
      <c r="P49" s="324" t="str">
        <f>IFERROR(VLOOKUP(CONCATENATE($Q$2,"-",$A49),FolhasPgto!$A:$T,P$11,FALSE),"")</f>
        <v/>
      </c>
      <c r="Q49" s="325" t="str">
        <f t="shared" si="2"/>
        <v/>
      </c>
      <c r="R49" s="152">
        <f t="shared" si="3"/>
        <v>0</v>
      </c>
    </row>
    <row r="50" spans="1:20">
      <c r="A50">
        <v>37</v>
      </c>
      <c r="B50" s="309"/>
      <c r="C50" s="190" t="str">
        <f>IFERROR(VLOOKUP(CONCATENATE($Q$2,"-",$A50),FolhasPgto!$A:$Q,4,FALSE),"")</f>
        <v/>
      </c>
      <c r="D50" s="191" t="str">
        <f>IFERROR(VLOOKUP(CONCATENATE($Q$2,"-",$A50),FolhasPgto!$A:$Q,5,FALSE),"")</f>
        <v/>
      </c>
      <c r="E50" s="322" t="str">
        <f>IFERROR(VLOOKUP(CONCATENATE($Q$2,"-",$A50),FolhasPgto!$A:$T,E$11,FALSE),"")</f>
        <v/>
      </c>
      <c r="F50" s="322" t="str">
        <f>IFERROR(VLOOKUP(CONCATENATE($Q$2,"-",$A50),FolhasPgto!$A:$T,F$11,FALSE),"")</f>
        <v/>
      </c>
      <c r="G50" s="322" t="str">
        <f>IFERROR(VLOOKUP(CONCATENATE($Q$2,"-",$A50),FolhasPgto!$A:$T,G$11,FALSE),"")</f>
        <v/>
      </c>
      <c r="H50" s="322" t="str">
        <f>IFERROR(VLOOKUP(CONCATENATE($Q$2,"-",$A50),FolhasPgto!$A:$T,H$11,FALSE),"")</f>
        <v/>
      </c>
      <c r="I50" s="322" t="str">
        <f>IFERROR(VLOOKUP(CONCATENATE($Q$2,"-",$A50),FolhasPgto!$A:$T,I$11,FALSE),"")</f>
        <v/>
      </c>
      <c r="J50" s="322" t="str">
        <f>IFERROR(VLOOKUP(CONCATENATE($Q$2,"-",$A50),FolhasPgto!$A:$T,J$11,FALSE),"")</f>
        <v/>
      </c>
      <c r="K50" s="323" t="str">
        <f>IFERROR(VLOOKUP(CONCATENATE($Q$2,"-",$A50),FolhasPgto!$A:$T,K$11,FALSE),"")</f>
        <v/>
      </c>
      <c r="L50" s="323" t="str">
        <f>IFERROR(VLOOKUP(CONCATENATE($Q$2,"-",$A50),FolhasPgto!$A:$T,L$11,FALSE),"")</f>
        <v/>
      </c>
      <c r="M50" s="323" t="str">
        <f>IFERROR(VLOOKUP(CONCATENATE($Q$2,"-",$A50),FolhasPgto!$A:$T,M$11,FALSE),"")</f>
        <v/>
      </c>
      <c r="N50" s="323" t="str">
        <f>IFERROR(VLOOKUP(CONCATENATE($Q$2,"-",$A50),FolhasPgto!$A:$T,N$11,FALSE),"")</f>
        <v/>
      </c>
      <c r="O50" s="323" t="str">
        <f>IFERROR(VLOOKUP(CONCATENATE($Q$2,"-",$A50),FolhasPgto!$A:$T,O$11,FALSE),"")</f>
        <v/>
      </c>
      <c r="P50" s="324" t="str">
        <f>IFERROR(VLOOKUP(CONCATENATE($Q$2,"-",$A50),FolhasPgto!$A:$T,P$11,FALSE),"")</f>
        <v/>
      </c>
      <c r="Q50" s="325" t="str">
        <f t="shared" si="2"/>
        <v/>
      </c>
      <c r="R50" s="152">
        <f t="shared" si="3"/>
        <v>0</v>
      </c>
    </row>
    <row r="51" spans="1:20">
      <c r="A51">
        <v>38</v>
      </c>
      <c r="B51" s="309"/>
      <c r="C51" s="190" t="str">
        <f>IFERROR(VLOOKUP(CONCATENATE($Q$2,"-",$A51),FolhasPgto!$A:$Q,4,FALSE),"")</f>
        <v/>
      </c>
      <c r="D51" s="191" t="str">
        <f>IFERROR(VLOOKUP(CONCATENATE($Q$2,"-",$A51),FolhasPgto!$A:$Q,5,FALSE),"")</f>
        <v/>
      </c>
      <c r="E51" s="322" t="str">
        <f>IFERROR(VLOOKUP(CONCATENATE($Q$2,"-",$A51),FolhasPgto!$A:$T,E$11,FALSE),"")</f>
        <v/>
      </c>
      <c r="F51" s="322" t="str">
        <f>IFERROR(VLOOKUP(CONCATENATE($Q$2,"-",$A51),FolhasPgto!$A:$T,F$11,FALSE),"")</f>
        <v/>
      </c>
      <c r="G51" s="322" t="str">
        <f>IFERROR(VLOOKUP(CONCATENATE($Q$2,"-",$A51),FolhasPgto!$A:$T,G$11,FALSE),"")</f>
        <v/>
      </c>
      <c r="H51" s="322" t="str">
        <f>IFERROR(VLOOKUP(CONCATENATE($Q$2,"-",$A51),FolhasPgto!$A:$T,H$11,FALSE),"")</f>
        <v/>
      </c>
      <c r="I51" s="322" t="str">
        <f>IFERROR(VLOOKUP(CONCATENATE($Q$2,"-",$A51),FolhasPgto!$A:$T,I$11,FALSE),"")</f>
        <v/>
      </c>
      <c r="J51" s="322" t="str">
        <f>IFERROR(VLOOKUP(CONCATENATE($Q$2,"-",$A51),FolhasPgto!$A:$T,J$11,FALSE),"")</f>
        <v/>
      </c>
      <c r="K51" s="323" t="str">
        <f>IFERROR(VLOOKUP(CONCATENATE($Q$2,"-",$A51),FolhasPgto!$A:$T,K$11,FALSE),"")</f>
        <v/>
      </c>
      <c r="L51" s="323" t="str">
        <f>IFERROR(VLOOKUP(CONCATENATE($Q$2,"-",$A51),FolhasPgto!$A:$T,L$11,FALSE),"")</f>
        <v/>
      </c>
      <c r="M51" s="323" t="str">
        <f>IFERROR(VLOOKUP(CONCATENATE($Q$2,"-",$A51),FolhasPgto!$A:$T,M$11,FALSE),"")</f>
        <v/>
      </c>
      <c r="N51" s="323" t="str">
        <f>IFERROR(VLOOKUP(CONCATENATE($Q$2,"-",$A51),FolhasPgto!$A:$T,N$11,FALSE),"")</f>
        <v/>
      </c>
      <c r="O51" s="323" t="str">
        <f>IFERROR(VLOOKUP(CONCATENATE($Q$2,"-",$A51),FolhasPgto!$A:$T,O$11,FALSE),"")</f>
        <v/>
      </c>
      <c r="P51" s="324" t="str">
        <f>IFERROR(VLOOKUP(CONCATENATE($Q$2,"-",$A51),FolhasPgto!$A:$T,P$11,FALSE),"")</f>
        <v/>
      </c>
      <c r="Q51" s="325" t="str">
        <f t="shared" si="2"/>
        <v/>
      </c>
      <c r="R51" s="152">
        <f t="shared" si="3"/>
        <v>0</v>
      </c>
    </row>
    <row r="52" spans="1:20">
      <c r="A52">
        <v>39</v>
      </c>
      <c r="B52" s="309"/>
      <c r="C52" s="190" t="str">
        <f>IFERROR(VLOOKUP(CONCATENATE($Q$2,"-",$A52),FolhasPgto!$A:$Q,4,FALSE),"")</f>
        <v/>
      </c>
      <c r="D52" s="191" t="str">
        <f>IFERROR(VLOOKUP(CONCATENATE($Q$2,"-",$A52),FolhasPgto!$A:$Q,5,FALSE),"")</f>
        <v/>
      </c>
      <c r="E52" s="322" t="str">
        <f>IFERROR(VLOOKUP(CONCATENATE($Q$2,"-",$A52),FolhasPgto!$A:$T,E$11,FALSE),"")</f>
        <v/>
      </c>
      <c r="F52" s="322" t="str">
        <f>IFERROR(VLOOKUP(CONCATENATE($Q$2,"-",$A52),FolhasPgto!$A:$T,F$11,FALSE),"")</f>
        <v/>
      </c>
      <c r="G52" s="322" t="str">
        <f>IFERROR(VLOOKUP(CONCATENATE($Q$2,"-",$A52),FolhasPgto!$A:$T,G$11,FALSE),"")</f>
        <v/>
      </c>
      <c r="H52" s="322" t="str">
        <f>IFERROR(VLOOKUP(CONCATENATE($Q$2,"-",$A52),FolhasPgto!$A:$T,H$11,FALSE),"")</f>
        <v/>
      </c>
      <c r="I52" s="322" t="str">
        <f>IFERROR(VLOOKUP(CONCATENATE($Q$2,"-",$A52),FolhasPgto!$A:$T,I$11,FALSE),"")</f>
        <v/>
      </c>
      <c r="J52" s="322" t="str">
        <f>IFERROR(VLOOKUP(CONCATENATE($Q$2,"-",$A52),FolhasPgto!$A:$T,J$11,FALSE),"")</f>
        <v/>
      </c>
      <c r="K52" s="323" t="str">
        <f>IFERROR(VLOOKUP(CONCATENATE($Q$2,"-",$A52),FolhasPgto!$A:$T,K$11,FALSE),"")</f>
        <v/>
      </c>
      <c r="L52" s="323" t="str">
        <f>IFERROR(VLOOKUP(CONCATENATE($Q$2,"-",$A52),FolhasPgto!$A:$T,L$11,FALSE),"")</f>
        <v/>
      </c>
      <c r="M52" s="323" t="str">
        <f>IFERROR(VLOOKUP(CONCATENATE($Q$2,"-",$A52),FolhasPgto!$A:$T,M$11,FALSE),"")</f>
        <v/>
      </c>
      <c r="N52" s="323" t="str">
        <f>IFERROR(VLOOKUP(CONCATENATE($Q$2,"-",$A52),FolhasPgto!$A:$T,N$11,FALSE),"")</f>
        <v/>
      </c>
      <c r="O52" s="323" t="str">
        <f>IFERROR(VLOOKUP(CONCATENATE($Q$2,"-",$A52),FolhasPgto!$A:$T,O$11,FALSE),"")</f>
        <v/>
      </c>
      <c r="P52" s="324" t="str">
        <f>IFERROR(VLOOKUP(CONCATENATE($Q$2,"-",$A52),FolhasPgto!$A:$T,P$11,FALSE),"")</f>
        <v/>
      </c>
      <c r="Q52" s="325" t="str">
        <f t="shared" si="2"/>
        <v/>
      </c>
      <c r="R52" s="152">
        <f t="shared" ref="R52:R58" si="4">IF($Q52&lt;&gt;$Q102,1,0)</f>
        <v>0</v>
      </c>
    </row>
    <row r="53" spans="1:20">
      <c r="A53">
        <v>40</v>
      </c>
      <c r="B53" s="309"/>
      <c r="C53" s="190" t="str">
        <f>IFERROR(VLOOKUP(CONCATENATE($Q$2,"-",$A53),FolhasPgto!$A:$Q,4,FALSE),"")</f>
        <v/>
      </c>
      <c r="D53" s="191" t="str">
        <f>IFERROR(VLOOKUP(CONCATENATE($Q$2,"-",$A53),FolhasPgto!$A:$Q,5,FALSE),"")</f>
        <v/>
      </c>
      <c r="E53" s="322" t="str">
        <f>IFERROR(VLOOKUP(CONCATENATE($Q$2,"-",$A53),FolhasPgto!$A:$T,E$11,FALSE),"")</f>
        <v/>
      </c>
      <c r="F53" s="322" t="str">
        <f>IFERROR(VLOOKUP(CONCATENATE($Q$2,"-",$A53),FolhasPgto!$A:$T,F$11,FALSE),"")</f>
        <v/>
      </c>
      <c r="G53" s="322" t="str">
        <f>IFERROR(VLOOKUP(CONCATENATE($Q$2,"-",$A53),FolhasPgto!$A:$T,G$11,FALSE),"")</f>
        <v/>
      </c>
      <c r="H53" s="322" t="str">
        <f>IFERROR(VLOOKUP(CONCATENATE($Q$2,"-",$A53),FolhasPgto!$A:$T,H$11,FALSE),"")</f>
        <v/>
      </c>
      <c r="I53" s="322" t="str">
        <f>IFERROR(VLOOKUP(CONCATENATE($Q$2,"-",$A53),FolhasPgto!$A:$T,I$11,FALSE),"")</f>
        <v/>
      </c>
      <c r="J53" s="322" t="str">
        <f>IFERROR(VLOOKUP(CONCATENATE($Q$2,"-",$A53),FolhasPgto!$A:$T,J$11,FALSE),"")</f>
        <v/>
      </c>
      <c r="K53" s="323" t="str">
        <f>IFERROR(VLOOKUP(CONCATENATE($Q$2,"-",$A53),FolhasPgto!$A:$T,K$11,FALSE),"")</f>
        <v/>
      </c>
      <c r="L53" s="323" t="str">
        <f>IFERROR(VLOOKUP(CONCATENATE($Q$2,"-",$A53),FolhasPgto!$A:$T,L$11,FALSE),"")</f>
        <v/>
      </c>
      <c r="M53" s="323" t="str">
        <f>IFERROR(VLOOKUP(CONCATENATE($Q$2,"-",$A53),FolhasPgto!$A:$T,M$11,FALSE),"")</f>
        <v/>
      </c>
      <c r="N53" s="323" t="str">
        <f>IFERROR(VLOOKUP(CONCATENATE($Q$2,"-",$A53),FolhasPgto!$A:$T,N$11,FALSE),"")</f>
        <v/>
      </c>
      <c r="O53" s="323" t="str">
        <f>IFERROR(VLOOKUP(CONCATENATE($Q$2,"-",$A53),FolhasPgto!$A:$T,O$11,FALSE),"")</f>
        <v/>
      </c>
      <c r="P53" s="324" t="str">
        <f>IFERROR(VLOOKUP(CONCATENATE($Q$2,"-",$A53),FolhasPgto!$A:$T,P$11,FALSE),"")</f>
        <v/>
      </c>
      <c r="Q53" s="325" t="str">
        <f t="shared" si="2"/>
        <v/>
      </c>
      <c r="R53" s="152">
        <f t="shared" si="4"/>
        <v>0</v>
      </c>
    </row>
    <row r="54" spans="1:20">
      <c r="A54">
        <v>41</v>
      </c>
      <c r="B54" s="309"/>
      <c r="C54" s="190" t="str">
        <f>IFERROR(VLOOKUP(CONCATENATE($Q$2,"-",$A54),FolhasPgto!$A:$Q,4,FALSE),"")</f>
        <v/>
      </c>
      <c r="D54" s="191" t="str">
        <f>IFERROR(VLOOKUP(CONCATENATE($Q$2,"-",$A54),FolhasPgto!$A:$Q,5,FALSE),"")</f>
        <v/>
      </c>
      <c r="E54" s="322" t="str">
        <f>IFERROR(VLOOKUP(CONCATENATE($Q$2,"-",$A54),FolhasPgto!$A:$T,E$11,FALSE),"")</f>
        <v/>
      </c>
      <c r="F54" s="322" t="str">
        <f>IFERROR(VLOOKUP(CONCATENATE($Q$2,"-",$A54),FolhasPgto!$A:$T,F$11,FALSE),"")</f>
        <v/>
      </c>
      <c r="G54" s="322" t="str">
        <f>IFERROR(VLOOKUP(CONCATENATE($Q$2,"-",$A54),FolhasPgto!$A:$T,G$11,FALSE),"")</f>
        <v/>
      </c>
      <c r="H54" s="322" t="str">
        <f>IFERROR(VLOOKUP(CONCATENATE($Q$2,"-",$A54),FolhasPgto!$A:$T,H$11,FALSE),"")</f>
        <v/>
      </c>
      <c r="I54" s="322" t="str">
        <f>IFERROR(VLOOKUP(CONCATENATE($Q$2,"-",$A54),FolhasPgto!$A:$T,I$11,FALSE),"")</f>
        <v/>
      </c>
      <c r="J54" s="322" t="str">
        <f>IFERROR(VLOOKUP(CONCATENATE($Q$2,"-",$A54),FolhasPgto!$A:$T,J$11,FALSE),"")</f>
        <v/>
      </c>
      <c r="K54" s="323" t="str">
        <f>IFERROR(VLOOKUP(CONCATENATE($Q$2,"-",$A54),FolhasPgto!$A:$T,K$11,FALSE),"")</f>
        <v/>
      </c>
      <c r="L54" s="323" t="str">
        <f>IFERROR(VLOOKUP(CONCATENATE($Q$2,"-",$A54),FolhasPgto!$A:$T,L$11,FALSE),"")</f>
        <v/>
      </c>
      <c r="M54" s="323" t="str">
        <f>IFERROR(VLOOKUP(CONCATENATE($Q$2,"-",$A54),FolhasPgto!$A:$T,M$11,FALSE),"")</f>
        <v/>
      </c>
      <c r="N54" s="323" t="str">
        <f>IFERROR(VLOOKUP(CONCATENATE($Q$2,"-",$A54),FolhasPgto!$A:$T,N$11,FALSE),"")</f>
        <v/>
      </c>
      <c r="O54" s="323" t="str">
        <f>IFERROR(VLOOKUP(CONCATENATE($Q$2,"-",$A54),FolhasPgto!$A:$T,O$11,FALSE),"")</f>
        <v/>
      </c>
      <c r="P54" s="324" t="str">
        <f>IFERROR(VLOOKUP(CONCATENATE($Q$2,"-",$A54),FolhasPgto!$A:$T,P$11,FALSE),"")</f>
        <v/>
      </c>
      <c r="Q54" s="325" t="str">
        <f t="shared" si="2"/>
        <v/>
      </c>
      <c r="R54" s="152">
        <f t="shared" si="4"/>
        <v>0</v>
      </c>
    </row>
    <row r="55" spans="1:20">
      <c r="A55">
        <v>42</v>
      </c>
      <c r="B55" s="309"/>
      <c r="C55" s="190" t="str">
        <f>IFERROR(VLOOKUP(CONCATENATE($Q$2,"-",$A55),FolhasPgto!$A:$Q,4,FALSE),"")</f>
        <v/>
      </c>
      <c r="D55" s="191" t="str">
        <f>IFERROR(VLOOKUP(CONCATENATE($Q$2,"-",$A55),FolhasPgto!$A:$Q,5,FALSE),"")</f>
        <v/>
      </c>
      <c r="E55" s="322" t="str">
        <f>IFERROR(VLOOKUP(CONCATENATE($Q$2,"-",$A55),FolhasPgto!$A:$T,E$11,FALSE),"")</f>
        <v/>
      </c>
      <c r="F55" s="322" t="str">
        <f>IFERROR(VLOOKUP(CONCATENATE($Q$2,"-",$A55),FolhasPgto!$A:$T,F$11,FALSE),"")</f>
        <v/>
      </c>
      <c r="G55" s="322" t="str">
        <f>IFERROR(VLOOKUP(CONCATENATE($Q$2,"-",$A55),FolhasPgto!$A:$T,G$11,FALSE),"")</f>
        <v/>
      </c>
      <c r="H55" s="322" t="str">
        <f>IFERROR(VLOOKUP(CONCATENATE($Q$2,"-",$A55),FolhasPgto!$A:$T,H$11,FALSE),"")</f>
        <v/>
      </c>
      <c r="I55" s="322" t="str">
        <f>IFERROR(VLOOKUP(CONCATENATE($Q$2,"-",$A55),FolhasPgto!$A:$T,I$11,FALSE),"")</f>
        <v/>
      </c>
      <c r="J55" s="322" t="str">
        <f>IFERROR(VLOOKUP(CONCATENATE($Q$2,"-",$A55),FolhasPgto!$A:$T,J$11,FALSE),"")</f>
        <v/>
      </c>
      <c r="K55" s="323" t="str">
        <f>IFERROR(VLOOKUP(CONCATENATE($Q$2,"-",$A55),FolhasPgto!$A:$T,K$11,FALSE),"")</f>
        <v/>
      </c>
      <c r="L55" s="323" t="str">
        <f>IFERROR(VLOOKUP(CONCATENATE($Q$2,"-",$A55),FolhasPgto!$A:$T,L$11,FALSE),"")</f>
        <v/>
      </c>
      <c r="M55" s="323" t="str">
        <f>IFERROR(VLOOKUP(CONCATENATE($Q$2,"-",$A55),FolhasPgto!$A:$T,M$11,FALSE),"")</f>
        <v/>
      </c>
      <c r="N55" s="323" t="str">
        <f>IFERROR(VLOOKUP(CONCATENATE($Q$2,"-",$A55),FolhasPgto!$A:$T,N$11,FALSE),"")</f>
        <v/>
      </c>
      <c r="O55" s="323" t="str">
        <f>IFERROR(VLOOKUP(CONCATENATE($Q$2,"-",$A55),FolhasPgto!$A:$T,O$11,FALSE),"")</f>
        <v/>
      </c>
      <c r="P55" s="324" t="str">
        <f>IFERROR(VLOOKUP(CONCATENATE($Q$2,"-",$A55),FolhasPgto!$A:$T,P$11,FALSE),"")</f>
        <v/>
      </c>
      <c r="Q55" s="325" t="str">
        <f t="shared" si="2"/>
        <v/>
      </c>
      <c r="R55" s="152">
        <f t="shared" si="4"/>
        <v>0</v>
      </c>
    </row>
    <row r="56" spans="1:20">
      <c r="A56">
        <v>43</v>
      </c>
      <c r="B56" s="309"/>
      <c r="C56" s="398" t="str">
        <f>IFERROR(VLOOKUP(CONCATENATE($Q$2,"-",$A56),FolhasPgto!$A:$Q,4,FALSE),"")</f>
        <v/>
      </c>
      <c r="D56" s="399" t="str">
        <f>IFERROR(VLOOKUP(CONCATENATE($Q$2,"-",$A56),FolhasPgto!$A:$Q,5,FALSE),"")</f>
        <v/>
      </c>
      <c r="E56" s="400" t="str">
        <f>IFERROR(VLOOKUP(CONCATENATE($Q$2,"-",$A56),FolhasPgto!$A:$T,E$11,FALSE),"")</f>
        <v/>
      </c>
      <c r="F56" s="400" t="str">
        <f>IFERROR(VLOOKUP(CONCATENATE($Q$2,"-",$A56),FolhasPgto!$A:$T,F$11,FALSE),"")</f>
        <v/>
      </c>
      <c r="G56" s="400" t="str">
        <f>IFERROR(VLOOKUP(CONCATENATE($Q$2,"-",$A56),FolhasPgto!$A:$T,G$11,FALSE),"")</f>
        <v/>
      </c>
      <c r="H56" s="400" t="str">
        <f>IFERROR(VLOOKUP(CONCATENATE($Q$2,"-",$A56),FolhasPgto!$A:$T,H$11,FALSE),"")</f>
        <v/>
      </c>
      <c r="I56" s="400" t="str">
        <f>IFERROR(VLOOKUP(CONCATENATE($Q$2,"-",$A56),FolhasPgto!$A:$T,I$11,FALSE),"")</f>
        <v/>
      </c>
      <c r="J56" s="400" t="str">
        <f>IFERROR(VLOOKUP(CONCATENATE($Q$2,"-",$A56),FolhasPgto!$A:$T,J$11,FALSE),"")</f>
        <v/>
      </c>
      <c r="K56" s="401" t="str">
        <f>IFERROR(VLOOKUP(CONCATENATE($Q$2,"-",$A56),FolhasPgto!$A:$T,K$11,FALSE),"")</f>
        <v/>
      </c>
      <c r="L56" s="401" t="str">
        <f>IFERROR(VLOOKUP(CONCATENATE($Q$2,"-",$A56),FolhasPgto!$A:$T,L$11,FALSE),"")</f>
        <v/>
      </c>
      <c r="M56" s="401" t="str">
        <f>IFERROR(VLOOKUP(CONCATENATE($Q$2,"-",$A56),FolhasPgto!$A:$T,M$11,FALSE),"")</f>
        <v/>
      </c>
      <c r="N56" s="401" t="str">
        <f>IFERROR(VLOOKUP(CONCATENATE($Q$2,"-",$A56),FolhasPgto!$A:$T,N$11,FALSE),"")</f>
        <v/>
      </c>
      <c r="O56" s="401" t="str">
        <f>IFERROR(VLOOKUP(CONCATENATE($Q$2,"-",$A56),FolhasPgto!$A:$T,O$11,FALSE),"")</f>
        <v/>
      </c>
      <c r="P56" s="402" t="str">
        <f>IFERROR(VLOOKUP(CONCATENATE($Q$2,"-",$A56),FolhasPgto!$A:$T,P$11,FALSE),"")</f>
        <v/>
      </c>
      <c r="Q56" s="325" t="str">
        <f t="shared" si="2"/>
        <v/>
      </c>
      <c r="R56" s="152">
        <f t="shared" si="4"/>
        <v>0</v>
      </c>
    </row>
    <row r="57" spans="1:20">
      <c r="A57">
        <v>44</v>
      </c>
      <c r="B57" s="309"/>
      <c r="C57" s="398" t="str">
        <f>IFERROR(VLOOKUP(CONCATENATE($Q$2,"-",$A57),FolhasPgto!$A:$Q,4,FALSE),"")</f>
        <v/>
      </c>
      <c r="D57" s="399" t="str">
        <f>IFERROR(VLOOKUP(CONCATENATE($Q$2,"-",$A57),FolhasPgto!$A:$Q,5,FALSE),"")</f>
        <v/>
      </c>
      <c r="E57" s="400" t="str">
        <f>IFERROR(VLOOKUP(CONCATENATE($Q$2,"-",$A57),FolhasPgto!$A:$T,E$11,FALSE),"")</f>
        <v/>
      </c>
      <c r="F57" s="400" t="str">
        <f>IFERROR(VLOOKUP(CONCATENATE($Q$2,"-",$A57),FolhasPgto!$A:$T,F$11,FALSE),"")</f>
        <v/>
      </c>
      <c r="G57" s="400" t="str">
        <f>IFERROR(VLOOKUP(CONCATENATE($Q$2,"-",$A57),FolhasPgto!$A:$T,G$11,FALSE),"")</f>
        <v/>
      </c>
      <c r="H57" s="400" t="str">
        <f>IFERROR(VLOOKUP(CONCATENATE($Q$2,"-",$A57),FolhasPgto!$A:$T,H$11,FALSE),"")</f>
        <v/>
      </c>
      <c r="I57" s="400" t="str">
        <f>IFERROR(VLOOKUP(CONCATENATE($Q$2,"-",$A57),FolhasPgto!$A:$T,I$11,FALSE),"")</f>
        <v/>
      </c>
      <c r="J57" s="400" t="str">
        <f>IFERROR(VLOOKUP(CONCATENATE($Q$2,"-",$A57),FolhasPgto!$A:$T,J$11,FALSE),"")</f>
        <v/>
      </c>
      <c r="K57" s="401" t="str">
        <f>IFERROR(VLOOKUP(CONCATENATE($Q$2,"-",$A57),FolhasPgto!$A:$T,K$11,FALSE),"")</f>
        <v/>
      </c>
      <c r="L57" s="401" t="str">
        <f>IFERROR(VLOOKUP(CONCATENATE($Q$2,"-",$A57),FolhasPgto!$A:$T,L$11,FALSE),"")</f>
        <v/>
      </c>
      <c r="M57" s="401" t="str">
        <f>IFERROR(VLOOKUP(CONCATENATE($Q$2,"-",$A57),FolhasPgto!$A:$T,M$11,FALSE),"")</f>
        <v/>
      </c>
      <c r="N57" s="401" t="str">
        <f>IFERROR(VLOOKUP(CONCATENATE($Q$2,"-",$A57),FolhasPgto!$A:$T,N$11,FALSE),"")</f>
        <v/>
      </c>
      <c r="O57" s="401" t="str">
        <f>IFERROR(VLOOKUP(CONCATENATE($Q$2,"-",$A57),FolhasPgto!$A:$T,O$11,FALSE),"")</f>
        <v/>
      </c>
      <c r="P57" s="402" t="str">
        <f>IFERROR(VLOOKUP(CONCATENATE($Q$2,"-",$A57),FolhasPgto!$A:$T,P$11,FALSE),"")</f>
        <v/>
      </c>
      <c r="Q57" s="325" t="str">
        <f t="shared" si="2"/>
        <v/>
      </c>
      <c r="R57" s="152">
        <f t="shared" si="4"/>
        <v>0</v>
      </c>
    </row>
    <row r="58" spans="1:20" ht="15.75" thickBot="1">
      <c r="A58">
        <v>45</v>
      </c>
      <c r="B58" s="309"/>
      <c r="C58" s="192" t="str">
        <f>IFERROR(VLOOKUP(CONCATENATE($Q$2,"-",$A58),FolhasPgto!$A:$Q,4,FALSE),"")</f>
        <v/>
      </c>
      <c r="D58" s="193" t="str">
        <f>IFERROR(VLOOKUP(CONCATENATE($Q$2,"-",$A58),FolhasPgto!$A:$Q,5,FALSE),"")</f>
        <v/>
      </c>
      <c r="E58" s="326" t="str">
        <f>IFERROR(VLOOKUP(CONCATENATE($Q$2,"-",$A58),FolhasPgto!$A:$T,E$11,FALSE),"")</f>
        <v/>
      </c>
      <c r="F58" s="326" t="str">
        <f>IFERROR(VLOOKUP(CONCATENATE($Q$2,"-",$A58),FolhasPgto!$A:$T,F$11,FALSE),"")</f>
        <v/>
      </c>
      <c r="G58" s="326" t="str">
        <f>IFERROR(VLOOKUP(CONCATENATE($Q$2,"-",$A58),FolhasPgto!$A:$T,G$11,FALSE),"")</f>
        <v/>
      </c>
      <c r="H58" s="326" t="str">
        <f>IFERROR(VLOOKUP(CONCATENATE($Q$2,"-",$A58),FolhasPgto!$A:$T,H$11,FALSE),"")</f>
        <v/>
      </c>
      <c r="I58" s="326" t="str">
        <f>IFERROR(VLOOKUP(CONCATENATE($Q$2,"-",$A58),FolhasPgto!$A:$T,I$11,FALSE),"")</f>
        <v/>
      </c>
      <c r="J58" s="326" t="str">
        <f>IFERROR(VLOOKUP(CONCATENATE($Q$2,"-",$A58),FolhasPgto!$A:$T,J$11,FALSE),"")</f>
        <v/>
      </c>
      <c r="K58" s="327" t="str">
        <f>IFERROR(VLOOKUP(CONCATENATE($Q$2,"-",$A58),FolhasPgto!$A:$T,K$11,FALSE),"")</f>
        <v/>
      </c>
      <c r="L58" s="327" t="str">
        <f>IFERROR(VLOOKUP(CONCATENATE($Q$2,"-",$A58),FolhasPgto!$A:$T,L$11,FALSE),"")</f>
        <v/>
      </c>
      <c r="M58" s="327" t="str">
        <f>IFERROR(VLOOKUP(CONCATENATE($Q$2,"-",$A58),FolhasPgto!$A:$T,M$11,FALSE),"")</f>
        <v/>
      </c>
      <c r="N58" s="327" t="str">
        <f>IFERROR(VLOOKUP(CONCATENATE($Q$2,"-",$A58),FolhasPgto!$A:$T,N$11,FALSE),"")</f>
        <v/>
      </c>
      <c r="O58" s="327" t="str">
        <f>IFERROR(VLOOKUP(CONCATENATE($Q$2,"-",$A58),FolhasPgto!$A:$T,O$11,FALSE),"")</f>
        <v/>
      </c>
      <c r="P58" s="328" t="str">
        <f>IFERROR(VLOOKUP(CONCATENATE($Q$2,"-",$A58),FolhasPgto!$A:$T,P$11,FALSE),"")</f>
        <v/>
      </c>
      <c r="Q58" s="325" t="str">
        <f t="shared" si="2"/>
        <v/>
      </c>
      <c r="R58" s="152">
        <f t="shared" si="4"/>
        <v>0</v>
      </c>
    </row>
    <row r="59" spans="1:20">
      <c r="B59" s="309"/>
      <c r="C59" s="194"/>
      <c r="D59" s="195" t="s">
        <v>2401</v>
      </c>
      <c r="E59" s="345">
        <f>SUM(E14:E58)</f>
        <v>0</v>
      </c>
      <c r="F59" s="345">
        <f t="shared" ref="F59:P59" si="5">SUM(F14:F58)</f>
        <v>0</v>
      </c>
      <c r="G59" s="345">
        <f t="shared" si="5"/>
        <v>0</v>
      </c>
      <c r="H59" s="345">
        <f t="shared" si="5"/>
        <v>0</v>
      </c>
      <c r="I59" s="345">
        <f t="shared" si="5"/>
        <v>0</v>
      </c>
      <c r="J59" s="345">
        <f t="shared" si="5"/>
        <v>0</v>
      </c>
      <c r="K59" s="345">
        <f t="shared" si="5"/>
        <v>0</v>
      </c>
      <c r="L59" s="345">
        <f t="shared" si="5"/>
        <v>0</v>
      </c>
      <c r="M59" s="345">
        <f t="shared" si="5"/>
        <v>0</v>
      </c>
      <c r="N59" s="345">
        <f t="shared" si="5"/>
        <v>0</v>
      </c>
      <c r="O59" s="345">
        <f t="shared" si="5"/>
        <v>0</v>
      </c>
      <c r="P59" s="345">
        <f t="shared" si="5"/>
        <v>0</v>
      </c>
      <c r="Q59" s="329">
        <f>SUM(Q14:Q58)</f>
        <v>0</v>
      </c>
      <c r="R59" s="152"/>
    </row>
    <row r="60" spans="1:20">
      <c r="B60" s="38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52"/>
    </row>
    <row r="61" spans="1:20" ht="18.75" thickBot="1">
      <c r="B61" s="389"/>
      <c r="C61" s="506" t="str">
        <f>CONCATENATE("Pagamentos Realizados entre ",TEXT(Encaminhamento!J14,"Mmmm/aaaa")," e ",TEXT(Encaminhamento!K14,"mmmm/aaaa"))</f>
        <v>Pagamentos Realizados entre julho/2022 e dezembro/2022</v>
      </c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183"/>
      <c r="R61" s="152"/>
    </row>
    <row r="62" spans="1:20" ht="29.25" customHeight="1" thickBot="1">
      <c r="B62" s="309"/>
      <c r="C62" s="502" t="s">
        <v>1159</v>
      </c>
      <c r="D62" s="502"/>
      <c r="E62" s="502"/>
      <c r="F62" s="502"/>
      <c r="G62" s="502"/>
      <c r="H62" s="502"/>
      <c r="I62" s="502"/>
      <c r="J62" s="502"/>
      <c r="K62" s="502"/>
      <c r="L62" s="502"/>
      <c r="M62" s="502"/>
      <c r="N62" s="502"/>
      <c r="O62" s="502"/>
      <c r="P62" s="502"/>
      <c r="Q62" s="183"/>
      <c r="R62" s="152"/>
    </row>
    <row r="63" spans="1:20">
      <c r="B63" s="309"/>
      <c r="C63" s="390" t="s">
        <v>1156</v>
      </c>
      <c r="D63" s="391" t="s">
        <v>1157</v>
      </c>
      <c r="E63" s="392">
        <f t="shared" ref="E63:P63" si="6">E13</f>
        <v>44562</v>
      </c>
      <c r="F63" s="392">
        <f t="shared" si="6"/>
        <v>44593</v>
      </c>
      <c r="G63" s="392">
        <f t="shared" si="6"/>
        <v>44621</v>
      </c>
      <c r="H63" s="392">
        <f t="shared" si="6"/>
        <v>44652</v>
      </c>
      <c r="I63" s="392">
        <f t="shared" si="6"/>
        <v>44682</v>
      </c>
      <c r="J63" s="392">
        <f t="shared" si="6"/>
        <v>44713</v>
      </c>
      <c r="K63" s="392">
        <f t="shared" si="6"/>
        <v>44743</v>
      </c>
      <c r="L63" s="392">
        <f t="shared" si="6"/>
        <v>44774</v>
      </c>
      <c r="M63" s="392">
        <f t="shared" si="6"/>
        <v>44805</v>
      </c>
      <c r="N63" s="392">
        <f t="shared" si="6"/>
        <v>44835</v>
      </c>
      <c r="O63" s="397">
        <f t="shared" si="6"/>
        <v>44866</v>
      </c>
      <c r="P63" s="403">
        <f t="shared" si="6"/>
        <v>44896</v>
      </c>
      <c r="Q63" s="189"/>
      <c r="R63" s="152"/>
    </row>
    <row r="64" spans="1:20">
      <c r="B64" s="309"/>
      <c r="C64" s="393" t="str">
        <f t="shared" ref="C64:D77" si="7">C14</f>
        <v/>
      </c>
      <c r="D64" s="191" t="str">
        <f t="shared" si="7"/>
        <v/>
      </c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404"/>
      <c r="Q64" s="325" t="str">
        <f>IF($C64&lt;&gt;"",COUNTA($E64:$P64)*VLOOKUP($D64,FolhasPgto!$W$3:$X$9,2,FALSE),"")</f>
        <v/>
      </c>
      <c r="R64" s="152"/>
      <c r="T64">
        <f t="shared" ref="T64:T108" si="8">COUNTA(E64:P64)</f>
        <v>0</v>
      </c>
    </row>
    <row r="65" spans="2:20">
      <c r="B65" s="309"/>
      <c r="C65" s="393" t="str">
        <f t="shared" si="7"/>
        <v/>
      </c>
      <c r="D65" s="191" t="str">
        <f t="shared" si="7"/>
        <v/>
      </c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405"/>
      <c r="Q65" s="325" t="str">
        <f>IF($C65&lt;&gt;"",COUNTA($E65:$P65)*VLOOKUP($D65,FolhasPgto!$W$3:$X$9,2,FALSE),"")</f>
        <v/>
      </c>
      <c r="R65" s="152"/>
      <c r="T65">
        <f t="shared" si="8"/>
        <v>0</v>
      </c>
    </row>
    <row r="66" spans="2:20">
      <c r="B66" s="309"/>
      <c r="C66" s="393" t="str">
        <f t="shared" si="7"/>
        <v/>
      </c>
      <c r="D66" s="191" t="str">
        <f t="shared" si="7"/>
        <v/>
      </c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405"/>
      <c r="Q66" s="325" t="str">
        <f>IF($C66&lt;&gt;"",COUNTA($E66:$P66)*VLOOKUP($D66,FolhasPgto!$W$3:$X$9,2,FALSE),"")</f>
        <v/>
      </c>
      <c r="R66" s="152"/>
      <c r="T66">
        <f t="shared" si="8"/>
        <v>0</v>
      </c>
    </row>
    <row r="67" spans="2:20">
      <c r="B67" s="309"/>
      <c r="C67" s="393" t="str">
        <f t="shared" si="7"/>
        <v/>
      </c>
      <c r="D67" s="191" t="str">
        <f t="shared" si="7"/>
        <v/>
      </c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405"/>
      <c r="Q67" s="325" t="str">
        <f>IF($C67&lt;&gt;"",COUNTA($E67:$P67)*VLOOKUP($D67,FolhasPgto!$W$3:$X$9,2,FALSE),"")</f>
        <v/>
      </c>
      <c r="R67" s="152"/>
      <c r="T67">
        <f t="shared" si="8"/>
        <v>0</v>
      </c>
    </row>
    <row r="68" spans="2:20">
      <c r="B68" s="309"/>
      <c r="C68" s="393" t="str">
        <f t="shared" si="7"/>
        <v/>
      </c>
      <c r="D68" s="191" t="str">
        <f t="shared" si="7"/>
        <v/>
      </c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405"/>
      <c r="Q68" s="325" t="str">
        <f>IF($C68&lt;&gt;"",COUNTA($E68:$P68)*VLOOKUP($D68,FolhasPgto!$W$3:$X$9,2,FALSE),"")</f>
        <v/>
      </c>
      <c r="R68" s="152"/>
      <c r="T68">
        <f t="shared" si="8"/>
        <v>0</v>
      </c>
    </row>
    <row r="69" spans="2:20">
      <c r="B69" s="309"/>
      <c r="C69" s="393" t="str">
        <f t="shared" si="7"/>
        <v/>
      </c>
      <c r="D69" s="191" t="str">
        <f t="shared" si="7"/>
        <v/>
      </c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405"/>
      <c r="Q69" s="325" t="str">
        <f>IF($C69&lt;&gt;"",COUNTA($E69:$P69)*VLOOKUP($D69,FolhasPgto!$W$3:$X$9,2,FALSE),"")</f>
        <v/>
      </c>
      <c r="R69" s="152"/>
      <c r="T69">
        <f t="shared" si="8"/>
        <v>0</v>
      </c>
    </row>
    <row r="70" spans="2:20">
      <c r="B70" s="309"/>
      <c r="C70" s="393" t="str">
        <f t="shared" si="7"/>
        <v/>
      </c>
      <c r="D70" s="191" t="str">
        <f t="shared" si="7"/>
        <v/>
      </c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405"/>
      <c r="Q70" s="325" t="str">
        <f>IF($C70&lt;&gt;"",COUNTA($E70:$P70)*VLOOKUP($D70,FolhasPgto!$W$3:$X$9,2,FALSE),"")</f>
        <v/>
      </c>
      <c r="R70" s="152"/>
      <c r="T70">
        <f t="shared" si="8"/>
        <v>0</v>
      </c>
    </row>
    <row r="71" spans="2:20">
      <c r="B71" s="309"/>
      <c r="C71" s="393" t="str">
        <f t="shared" si="7"/>
        <v/>
      </c>
      <c r="D71" s="191" t="str">
        <f t="shared" si="7"/>
        <v/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405"/>
      <c r="Q71" s="325" t="str">
        <f>IF($C71&lt;&gt;"",COUNTA($E71:$P71)*VLOOKUP($D71,FolhasPgto!$W$3:$X$9,2,FALSE),"")</f>
        <v/>
      </c>
      <c r="R71" s="152"/>
      <c r="T71">
        <f t="shared" si="8"/>
        <v>0</v>
      </c>
    </row>
    <row r="72" spans="2:20">
      <c r="B72" s="309"/>
      <c r="C72" s="393" t="str">
        <f t="shared" si="7"/>
        <v/>
      </c>
      <c r="D72" s="191" t="str">
        <f t="shared" si="7"/>
        <v/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405"/>
      <c r="Q72" s="325" t="str">
        <f>IF($C72&lt;&gt;"",COUNTA($E72:$P72)*VLOOKUP($D72,FolhasPgto!$W$3:$X$9,2,FALSE),"")</f>
        <v/>
      </c>
      <c r="R72" s="152"/>
      <c r="T72">
        <f t="shared" si="8"/>
        <v>0</v>
      </c>
    </row>
    <row r="73" spans="2:20">
      <c r="B73" s="309"/>
      <c r="C73" s="393" t="str">
        <f t="shared" si="7"/>
        <v/>
      </c>
      <c r="D73" s="191" t="str">
        <f t="shared" si="7"/>
        <v/>
      </c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405"/>
      <c r="Q73" s="325" t="str">
        <f>IF($C73&lt;&gt;"",COUNTA($E73:$P73)*VLOOKUP($D73,FolhasPgto!$W$3:$X$9,2,FALSE),"")</f>
        <v/>
      </c>
      <c r="R73" s="152"/>
      <c r="T73">
        <f t="shared" si="8"/>
        <v>0</v>
      </c>
    </row>
    <row r="74" spans="2:20">
      <c r="B74" s="309"/>
      <c r="C74" s="393" t="str">
        <f t="shared" si="7"/>
        <v/>
      </c>
      <c r="D74" s="191" t="str">
        <f t="shared" si="7"/>
        <v/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405"/>
      <c r="Q74" s="325" t="str">
        <f>IF($C74&lt;&gt;"",COUNTA($E74:$P74)*VLOOKUP($D74,FolhasPgto!$W$3:$X$9,2,FALSE),"")</f>
        <v/>
      </c>
      <c r="R74" s="152"/>
      <c r="T74">
        <f t="shared" si="8"/>
        <v>0</v>
      </c>
    </row>
    <row r="75" spans="2:20">
      <c r="B75" s="309"/>
      <c r="C75" s="393" t="str">
        <f t="shared" si="7"/>
        <v/>
      </c>
      <c r="D75" s="191" t="str">
        <f t="shared" si="7"/>
        <v/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405"/>
      <c r="Q75" s="325" t="str">
        <f>IF($C75&lt;&gt;"",COUNTA($E75:$P75)*VLOOKUP($D75,FolhasPgto!$W$3:$X$9,2,FALSE),"")</f>
        <v/>
      </c>
      <c r="R75" s="152"/>
      <c r="T75">
        <f t="shared" si="8"/>
        <v>0</v>
      </c>
    </row>
    <row r="76" spans="2:20">
      <c r="B76" s="309"/>
      <c r="C76" s="393" t="str">
        <f t="shared" si="7"/>
        <v/>
      </c>
      <c r="D76" s="191" t="str">
        <f t="shared" si="7"/>
        <v/>
      </c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405"/>
      <c r="Q76" s="325" t="str">
        <f>IF($C76&lt;&gt;"",COUNTA($E76:$P76)*VLOOKUP($D76,FolhasPgto!$W$3:$X$9,2,FALSE),"")</f>
        <v/>
      </c>
      <c r="R76" s="152"/>
      <c r="T76">
        <f t="shared" si="8"/>
        <v>0</v>
      </c>
    </row>
    <row r="77" spans="2:20">
      <c r="B77" s="309"/>
      <c r="C77" s="393" t="str">
        <f t="shared" si="7"/>
        <v/>
      </c>
      <c r="D77" s="191" t="str">
        <f t="shared" si="7"/>
        <v/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405"/>
      <c r="Q77" s="325" t="str">
        <f>IF($C77&lt;&gt;"",COUNTA($E77:$P77)*VLOOKUP($D77,FolhasPgto!$W$3:$X$9,2,FALSE),"")</f>
        <v/>
      </c>
      <c r="R77" s="152"/>
      <c r="T77">
        <f t="shared" si="8"/>
        <v>0</v>
      </c>
    </row>
    <row r="78" spans="2:20">
      <c r="B78" s="309"/>
      <c r="C78" s="393" t="str">
        <f t="shared" ref="C78:D78" si="9">C28</f>
        <v/>
      </c>
      <c r="D78" s="191" t="str">
        <f t="shared" si="9"/>
        <v/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405"/>
      <c r="Q78" s="325" t="str">
        <f>IF($C78&lt;&gt;"",COUNTA($E78:$P78)*VLOOKUP($D78,FolhasPgto!$W$3:$X$9,2,FALSE),"")</f>
        <v/>
      </c>
      <c r="R78" s="152"/>
      <c r="T78">
        <f t="shared" si="8"/>
        <v>0</v>
      </c>
    </row>
    <row r="79" spans="2:20">
      <c r="B79" s="309"/>
      <c r="C79" s="393" t="str">
        <f t="shared" ref="C79:D79" si="10">C29</f>
        <v/>
      </c>
      <c r="D79" s="191" t="str">
        <f t="shared" si="10"/>
        <v/>
      </c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405"/>
      <c r="Q79" s="325" t="str">
        <f>IF($C79&lt;&gt;"",COUNTA($E79:$P79)*VLOOKUP($D79,FolhasPgto!$W$3:$X$9,2,FALSE),"")</f>
        <v/>
      </c>
      <c r="R79" s="152"/>
      <c r="T79">
        <f t="shared" si="8"/>
        <v>0</v>
      </c>
    </row>
    <row r="80" spans="2:20">
      <c r="B80" s="309"/>
      <c r="C80" s="393" t="str">
        <f t="shared" ref="C80:D80" si="11">C30</f>
        <v/>
      </c>
      <c r="D80" s="191" t="str">
        <f t="shared" si="11"/>
        <v/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405"/>
      <c r="Q80" s="325" t="str">
        <f>IF($C80&lt;&gt;"",COUNTA($E80:$P80)*VLOOKUP($D80,FolhasPgto!$W$3:$X$9,2,FALSE),"")</f>
        <v/>
      </c>
      <c r="R80" s="152"/>
      <c r="T80">
        <f t="shared" si="8"/>
        <v>0</v>
      </c>
    </row>
    <row r="81" spans="2:20">
      <c r="B81" s="309"/>
      <c r="C81" s="393" t="str">
        <f t="shared" ref="C81:D81" si="12">C31</f>
        <v/>
      </c>
      <c r="D81" s="191" t="str">
        <f t="shared" si="12"/>
        <v/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405"/>
      <c r="Q81" s="325" t="str">
        <f>IF($C81&lt;&gt;"",COUNTA($E81:$P81)*VLOOKUP($D81,FolhasPgto!$W$3:$X$9,2,FALSE),"")</f>
        <v/>
      </c>
      <c r="R81" s="152"/>
      <c r="T81">
        <f t="shared" si="8"/>
        <v>0</v>
      </c>
    </row>
    <row r="82" spans="2:20">
      <c r="B82" s="309"/>
      <c r="C82" s="393" t="str">
        <f t="shared" ref="C82:D82" si="13">C32</f>
        <v/>
      </c>
      <c r="D82" s="191" t="str">
        <f t="shared" si="13"/>
        <v/>
      </c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405"/>
      <c r="Q82" s="325" t="str">
        <f>IF($C82&lt;&gt;"",COUNTA($E82:$P82)*VLOOKUP($D82,FolhasPgto!$W$3:$X$9,2,FALSE),"")</f>
        <v/>
      </c>
      <c r="R82" s="152"/>
      <c r="T82">
        <f t="shared" si="8"/>
        <v>0</v>
      </c>
    </row>
    <row r="83" spans="2:20">
      <c r="B83" s="309"/>
      <c r="C83" s="393" t="str">
        <f t="shared" ref="C83:D83" si="14">C33</f>
        <v/>
      </c>
      <c r="D83" s="191" t="str">
        <f t="shared" si="14"/>
        <v/>
      </c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405"/>
      <c r="Q83" s="325" t="str">
        <f>IF($C83&lt;&gt;"",COUNTA($E83:$P83)*VLOOKUP($D83,FolhasPgto!$W$3:$X$9,2,FALSE),"")</f>
        <v/>
      </c>
      <c r="R83" s="152"/>
      <c r="T83">
        <f t="shared" si="8"/>
        <v>0</v>
      </c>
    </row>
    <row r="84" spans="2:20">
      <c r="B84" s="309"/>
      <c r="C84" s="393" t="str">
        <f t="shared" ref="C84:D84" si="15">C34</f>
        <v/>
      </c>
      <c r="D84" s="191" t="str">
        <f t="shared" si="15"/>
        <v/>
      </c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405"/>
      <c r="Q84" s="325" t="str">
        <f>IF($C84&lt;&gt;"",COUNTA($E84:$P84)*VLOOKUP($D84,FolhasPgto!$W$3:$X$9,2,FALSE),"")</f>
        <v/>
      </c>
      <c r="R84" s="152"/>
      <c r="T84">
        <f t="shared" si="8"/>
        <v>0</v>
      </c>
    </row>
    <row r="85" spans="2:20">
      <c r="B85" s="309"/>
      <c r="C85" s="393" t="str">
        <f t="shared" ref="C85:D85" si="16">C35</f>
        <v/>
      </c>
      <c r="D85" s="191" t="str">
        <f t="shared" si="16"/>
        <v/>
      </c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405"/>
      <c r="Q85" s="325" t="str">
        <f>IF($C85&lt;&gt;"",COUNTA($E85:$P85)*VLOOKUP($D85,FolhasPgto!$W$3:$X$9,2,FALSE),"")</f>
        <v/>
      </c>
      <c r="R85" s="152"/>
      <c r="T85">
        <f t="shared" si="8"/>
        <v>0</v>
      </c>
    </row>
    <row r="86" spans="2:20">
      <c r="B86" s="309"/>
      <c r="C86" s="393" t="str">
        <f t="shared" ref="C86:D86" si="17">C36</f>
        <v/>
      </c>
      <c r="D86" s="191" t="str">
        <f t="shared" si="17"/>
        <v/>
      </c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405"/>
      <c r="Q86" s="325" t="str">
        <f>IF($C86&lt;&gt;"",COUNTA($E86:$P86)*VLOOKUP($D86,FolhasPgto!$W$3:$X$9,2,FALSE),"")</f>
        <v/>
      </c>
      <c r="R86" s="152"/>
      <c r="T86">
        <f t="shared" si="8"/>
        <v>0</v>
      </c>
    </row>
    <row r="87" spans="2:20">
      <c r="B87" s="309"/>
      <c r="C87" s="393" t="str">
        <f t="shared" ref="C87:D87" si="18">C37</f>
        <v/>
      </c>
      <c r="D87" s="191" t="str">
        <f t="shared" si="18"/>
        <v/>
      </c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405"/>
      <c r="Q87" s="325" t="str">
        <f>IF($C87&lt;&gt;"",COUNTA($E87:$P87)*VLOOKUP($D87,FolhasPgto!$W$3:$X$9,2,FALSE),"")</f>
        <v/>
      </c>
      <c r="R87" s="152"/>
      <c r="T87">
        <f t="shared" si="8"/>
        <v>0</v>
      </c>
    </row>
    <row r="88" spans="2:20">
      <c r="B88" s="309"/>
      <c r="C88" s="393" t="str">
        <f t="shared" ref="C88:D88" si="19">C38</f>
        <v/>
      </c>
      <c r="D88" s="191" t="str">
        <f t="shared" si="19"/>
        <v/>
      </c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405"/>
      <c r="Q88" s="325" t="str">
        <f>IF($C88&lt;&gt;"",COUNTA($E88:$P88)*VLOOKUP($D88,FolhasPgto!$W$3:$X$9,2,FALSE),"")</f>
        <v/>
      </c>
      <c r="R88" s="152"/>
      <c r="T88">
        <f t="shared" si="8"/>
        <v>0</v>
      </c>
    </row>
    <row r="89" spans="2:20">
      <c r="B89" s="309"/>
      <c r="C89" s="393" t="str">
        <f t="shared" ref="C89:D89" si="20">C39</f>
        <v/>
      </c>
      <c r="D89" s="191" t="str">
        <f t="shared" si="20"/>
        <v/>
      </c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405"/>
      <c r="Q89" s="325" t="str">
        <f>IF($C89&lt;&gt;"",COUNTA($E89:$P89)*VLOOKUP($D89,FolhasPgto!$W$3:$X$9,2,FALSE),"")</f>
        <v/>
      </c>
      <c r="R89" s="152"/>
      <c r="T89">
        <f t="shared" si="8"/>
        <v>0</v>
      </c>
    </row>
    <row r="90" spans="2:20">
      <c r="B90" s="309"/>
      <c r="C90" s="393" t="str">
        <f t="shared" ref="C90:D90" si="21">C40</f>
        <v/>
      </c>
      <c r="D90" s="191" t="str">
        <f t="shared" si="21"/>
        <v/>
      </c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405"/>
      <c r="Q90" s="325" t="str">
        <f>IF($C90&lt;&gt;"",COUNTA($E90:$P90)*VLOOKUP($D90,FolhasPgto!$W$3:$X$9,2,FALSE),"")</f>
        <v/>
      </c>
      <c r="R90" s="152"/>
      <c r="T90">
        <f t="shared" si="8"/>
        <v>0</v>
      </c>
    </row>
    <row r="91" spans="2:20">
      <c r="B91" s="309"/>
      <c r="C91" s="393" t="str">
        <f t="shared" ref="C91:D91" si="22">C41</f>
        <v/>
      </c>
      <c r="D91" s="191" t="str">
        <f t="shared" si="22"/>
        <v/>
      </c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405"/>
      <c r="Q91" s="325" t="str">
        <f>IF($C91&lt;&gt;"",COUNTA($E91:$P91)*VLOOKUP($D91,FolhasPgto!$W$3:$X$9,2,FALSE),"")</f>
        <v/>
      </c>
      <c r="R91" s="152"/>
      <c r="T91">
        <f t="shared" si="8"/>
        <v>0</v>
      </c>
    </row>
    <row r="92" spans="2:20">
      <c r="B92" s="309"/>
      <c r="C92" s="393" t="str">
        <f t="shared" ref="C92:D92" si="23">C42</f>
        <v/>
      </c>
      <c r="D92" s="191" t="str">
        <f t="shared" si="23"/>
        <v/>
      </c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405"/>
      <c r="Q92" s="325" t="str">
        <f>IF($C92&lt;&gt;"",COUNTA($E92:$P92)*VLOOKUP($D92,FolhasPgto!$W$3:$X$9,2,FALSE),"")</f>
        <v/>
      </c>
      <c r="R92" s="152"/>
      <c r="T92">
        <f t="shared" si="8"/>
        <v>0</v>
      </c>
    </row>
    <row r="93" spans="2:20">
      <c r="B93" s="309"/>
      <c r="C93" s="393" t="str">
        <f t="shared" ref="C93:D93" si="24">C43</f>
        <v/>
      </c>
      <c r="D93" s="191" t="str">
        <f t="shared" si="24"/>
        <v/>
      </c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405"/>
      <c r="Q93" s="325" t="str">
        <f>IF($C93&lt;&gt;"",COUNTA($E93:$P93)*VLOOKUP($D93,FolhasPgto!$W$3:$X$9,2,FALSE),"")</f>
        <v/>
      </c>
      <c r="R93" s="152"/>
      <c r="T93">
        <f t="shared" si="8"/>
        <v>0</v>
      </c>
    </row>
    <row r="94" spans="2:20">
      <c r="B94" s="309"/>
      <c r="C94" s="393" t="str">
        <f t="shared" ref="C94:D94" si="25">C44</f>
        <v/>
      </c>
      <c r="D94" s="191" t="str">
        <f t="shared" si="25"/>
        <v/>
      </c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405"/>
      <c r="Q94" s="325" t="str">
        <f>IF($C94&lt;&gt;"",COUNTA($E94:$P94)*VLOOKUP($D94,FolhasPgto!$W$3:$X$9,2,FALSE),"")</f>
        <v/>
      </c>
      <c r="R94" s="152"/>
      <c r="T94">
        <f t="shared" si="8"/>
        <v>0</v>
      </c>
    </row>
    <row r="95" spans="2:20">
      <c r="B95" s="309"/>
      <c r="C95" s="393" t="str">
        <f t="shared" ref="C95:D95" si="26">C45</f>
        <v/>
      </c>
      <c r="D95" s="191" t="str">
        <f t="shared" si="26"/>
        <v/>
      </c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405"/>
      <c r="Q95" s="325" t="str">
        <f>IF($C95&lt;&gt;"",COUNTA($E95:$P95)*VLOOKUP($D95,FolhasPgto!$W$3:$X$9,2,FALSE),"")</f>
        <v/>
      </c>
      <c r="R95" s="152"/>
      <c r="T95">
        <f t="shared" si="8"/>
        <v>0</v>
      </c>
    </row>
    <row r="96" spans="2:20">
      <c r="B96" s="309"/>
      <c r="C96" s="393" t="str">
        <f t="shared" ref="C96:D96" si="27">C46</f>
        <v/>
      </c>
      <c r="D96" s="191" t="str">
        <f t="shared" si="27"/>
        <v/>
      </c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405"/>
      <c r="Q96" s="325" t="str">
        <f>IF($C96&lt;&gt;"",COUNTA($E96:$P96)*VLOOKUP($D96,FolhasPgto!$W$3:$X$9,2,FALSE),"")</f>
        <v/>
      </c>
      <c r="R96" s="152"/>
      <c r="T96">
        <f t="shared" si="8"/>
        <v>0</v>
      </c>
    </row>
    <row r="97" spans="2:20">
      <c r="B97" s="309"/>
      <c r="C97" s="393" t="str">
        <f t="shared" ref="C97:D97" si="28">C47</f>
        <v/>
      </c>
      <c r="D97" s="191" t="str">
        <f t="shared" si="28"/>
        <v/>
      </c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405"/>
      <c r="Q97" s="325" t="str">
        <f>IF($C97&lt;&gt;"",COUNTA($E97:$P97)*VLOOKUP($D97,FolhasPgto!$W$3:$X$9,2,FALSE),"")</f>
        <v/>
      </c>
      <c r="R97" s="152"/>
      <c r="T97">
        <f t="shared" si="8"/>
        <v>0</v>
      </c>
    </row>
    <row r="98" spans="2:20">
      <c r="B98" s="309"/>
      <c r="C98" s="393" t="str">
        <f t="shared" ref="C98:D98" si="29">C48</f>
        <v/>
      </c>
      <c r="D98" s="191" t="str">
        <f t="shared" si="29"/>
        <v/>
      </c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405"/>
      <c r="Q98" s="325" t="str">
        <f>IF($C98&lt;&gt;"",COUNTA($E98:$P98)*VLOOKUP($D98,FolhasPgto!$W$3:$X$9,2,FALSE),"")</f>
        <v/>
      </c>
      <c r="R98" s="152"/>
      <c r="T98">
        <f t="shared" si="8"/>
        <v>0</v>
      </c>
    </row>
    <row r="99" spans="2:20">
      <c r="B99" s="309"/>
      <c r="C99" s="393" t="str">
        <f t="shared" ref="C99:D99" si="30">C49</f>
        <v/>
      </c>
      <c r="D99" s="191" t="str">
        <f t="shared" si="30"/>
        <v/>
      </c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405"/>
      <c r="Q99" s="325" t="str">
        <f>IF($C99&lt;&gt;"",COUNTA($E99:$P99)*VLOOKUP($D99,FolhasPgto!$W$3:$X$9,2,FALSE),"")</f>
        <v/>
      </c>
      <c r="R99" s="152"/>
      <c r="T99">
        <f t="shared" si="8"/>
        <v>0</v>
      </c>
    </row>
    <row r="100" spans="2:20">
      <c r="B100" s="309"/>
      <c r="C100" s="393" t="str">
        <f t="shared" ref="C100:D100" si="31">C50</f>
        <v/>
      </c>
      <c r="D100" s="191" t="str">
        <f t="shared" si="31"/>
        <v/>
      </c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405"/>
      <c r="Q100" s="325" t="str">
        <f>IF($C100&lt;&gt;"",COUNTA($E100:$P100)*VLOOKUP($D100,FolhasPgto!$W$3:$X$9,2,FALSE),"")</f>
        <v/>
      </c>
      <c r="R100" s="152"/>
      <c r="T100">
        <f t="shared" si="8"/>
        <v>0</v>
      </c>
    </row>
    <row r="101" spans="2:20">
      <c r="B101" s="309"/>
      <c r="C101" s="393" t="str">
        <f t="shared" ref="C101:D101" si="32">C51</f>
        <v/>
      </c>
      <c r="D101" s="191" t="str">
        <f t="shared" si="32"/>
        <v/>
      </c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405"/>
      <c r="Q101" s="325" t="str">
        <f>IF($C101&lt;&gt;"",COUNTA($E101:$P101)*VLOOKUP($D101,FolhasPgto!$W$3:$X$9,2,FALSE),"")</f>
        <v/>
      </c>
      <c r="R101" s="152"/>
      <c r="T101">
        <f t="shared" si="8"/>
        <v>0</v>
      </c>
    </row>
    <row r="102" spans="2:20">
      <c r="B102" s="309"/>
      <c r="C102" s="393" t="str">
        <f t="shared" ref="C102:D102" si="33">C52</f>
        <v/>
      </c>
      <c r="D102" s="191" t="str">
        <f t="shared" si="33"/>
        <v/>
      </c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405"/>
      <c r="Q102" s="325" t="str">
        <f>IF($C102&lt;&gt;"",COUNTA($E102:$P102)*VLOOKUP($D102,FolhasPgto!$W$3:$X$9,2,FALSE),"")</f>
        <v/>
      </c>
      <c r="R102" s="152"/>
      <c r="T102">
        <f t="shared" si="8"/>
        <v>0</v>
      </c>
    </row>
    <row r="103" spans="2:20">
      <c r="B103" s="309"/>
      <c r="C103" s="393" t="str">
        <f t="shared" ref="C103:D103" si="34">C53</f>
        <v/>
      </c>
      <c r="D103" s="191" t="str">
        <f t="shared" si="34"/>
        <v/>
      </c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405"/>
      <c r="Q103" s="325" t="str">
        <f>IF($C103&lt;&gt;"",COUNTA($E103:$P103)*VLOOKUP($D103,FolhasPgto!$W$3:$X$9,2,FALSE),"")</f>
        <v/>
      </c>
      <c r="R103" s="152"/>
      <c r="T103">
        <f t="shared" si="8"/>
        <v>0</v>
      </c>
    </row>
    <row r="104" spans="2:20">
      <c r="B104" s="309"/>
      <c r="C104" s="393" t="str">
        <f t="shared" ref="C104:D104" si="35">C54</f>
        <v/>
      </c>
      <c r="D104" s="191" t="str">
        <f t="shared" si="35"/>
        <v/>
      </c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405"/>
      <c r="Q104" s="325" t="str">
        <f>IF($C104&lt;&gt;"",COUNTA($E104:$P104)*VLOOKUP($D104,FolhasPgto!$W$3:$X$9,2,FALSE),"")</f>
        <v/>
      </c>
      <c r="R104" s="152"/>
      <c r="T104">
        <f t="shared" si="8"/>
        <v>0</v>
      </c>
    </row>
    <row r="105" spans="2:20">
      <c r="B105" s="309"/>
      <c r="C105" s="393" t="str">
        <f t="shared" ref="C105:D105" si="36">C55</f>
        <v/>
      </c>
      <c r="D105" s="191" t="str">
        <f t="shared" si="36"/>
        <v/>
      </c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405"/>
      <c r="Q105" s="325" t="str">
        <f>IF($C105&lt;&gt;"",COUNTA($E105:$P105)*VLOOKUP($D105,FolhasPgto!$W$3:$X$9,2,FALSE),"")</f>
        <v/>
      </c>
      <c r="R105" s="152"/>
      <c r="T105">
        <f t="shared" si="8"/>
        <v>0</v>
      </c>
    </row>
    <row r="106" spans="2:20">
      <c r="B106" s="309"/>
      <c r="C106" s="393" t="str">
        <f t="shared" ref="C106:D106" si="37">C56</f>
        <v/>
      </c>
      <c r="D106" s="191" t="str">
        <f t="shared" si="37"/>
        <v/>
      </c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405"/>
      <c r="Q106" s="325" t="str">
        <f>IF($C106&lt;&gt;"",COUNTA($E106:$P106)*VLOOKUP($D106,FolhasPgto!$W$3:$X$9,2,FALSE),"")</f>
        <v/>
      </c>
      <c r="R106" s="152"/>
      <c r="T106">
        <f t="shared" si="8"/>
        <v>0</v>
      </c>
    </row>
    <row r="107" spans="2:20">
      <c r="B107" s="309"/>
      <c r="C107" s="393" t="str">
        <f t="shared" ref="C107:D107" si="38">C57</f>
        <v/>
      </c>
      <c r="D107" s="191" t="str">
        <f t="shared" si="38"/>
        <v/>
      </c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405"/>
      <c r="Q107" s="325" t="str">
        <f>IF($C107&lt;&gt;"",COUNTA($E107:$P107)*VLOOKUP($D107,FolhasPgto!$W$3:$X$9,2,FALSE),"")</f>
        <v/>
      </c>
      <c r="R107" s="152"/>
      <c r="T107">
        <f t="shared" si="8"/>
        <v>0</v>
      </c>
    </row>
    <row r="108" spans="2:20" ht="15.75" thickBot="1">
      <c r="B108" s="309"/>
      <c r="C108" s="394" t="str">
        <f t="shared" ref="C108:D108" si="39">C58</f>
        <v/>
      </c>
      <c r="D108" s="395" t="str">
        <f t="shared" si="39"/>
        <v/>
      </c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  <c r="P108" s="406"/>
      <c r="Q108" s="325" t="str">
        <f>IF($C108&lt;&gt;"",COUNTA($E108:$P108)*VLOOKUP($D108,FolhasPgto!$W$3:$X$9,2,FALSE),"")</f>
        <v/>
      </c>
      <c r="R108" s="152"/>
      <c r="T108">
        <f t="shared" si="8"/>
        <v>0</v>
      </c>
    </row>
    <row r="109" spans="2:20">
      <c r="B109" s="309"/>
      <c r="C109" s="1"/>
      <c r="D109" s="195" t="s">
        <v>2401</v>
      </c>
      <c r="E109" s="345">
        <f>SUMIF(E64:E108,"&gt;0",E14:E58)</f>
        <v>0</v>
      </c>
      <c r="F109" s="345">
        <f t="shared" ref="F109:P109" si="40">SUMIF(F64:F108,"&gt;0",F14:F58)</f>
        <v>0</v>
      </c>
      <c r="G109" s="345">
        <f t="shared" si="40"/>
        <v>0</v>
      </c>
      <c r="H109" s="345">
        <f t="shared" si="40"/>
        <v>0</v>
      </c>
      <c r="I109" s="345">
        <f t="shared" si="40"/>
        <v>0</v>
      </c>
      <c r="J109" s="345">
        <f t="shared" si="40"/>
        <v>0</v>
      </c>
      <c r="K109" s="345">
        <f t="shared" si="40"/>
        <v>0</v>
      </c>
      <c r="L109" s="345">
        <f t="shared" si="40"/>
        <v>0</v>
      </c>
      <c r="M109" s="345">
        <f t="shared" si="40"/>
        <v>0</v>
      </c>
      <c r="N109" s="345">
        <f t="shared" si="40"/>
        <v>0</v>
      </c>
      <c r="O109" s="345">
        <f t="shared" si="40"/>
        <v>0</v>
      </c>
      <c r="P109" s="345">
        <f t="shared" si="40"/>
        <v>0</v>
      </c>
      <c r="Q109" s="329">
        <f>SUM(Q64:Q108)</f>
        <v>0</v>
      </c>
      <c r="R109" s="152"/>
    </row>
    <row r="110" spans="2:20">
      <c r="B110" s="30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95"/>
      <c r="Q110" s="329"/>
      <c r="R110" s="152"/>
    </row>
    <row r="111" spans="2:20">
      <c r="B111" s="309"/>
      <c r="C111" s="503" t="s">
        <v>1160</v>
      </c>
      <c r="D111" s="503"/>
      <c r="E111" s="503"/>
      <c r="F111" s="503"/>
      <c r="G111" s="503"/>
      <c r="H111" s="503"/>
      <c r="I111" s="503"/>
      <c r="J111" s="503"/>
      <c r="K111" s="503"/>
      <c r="L111" s="503"/>
      <c r="M111" s="503"/>
      <c r="N111" s="503"/>
      <c r="O111" s="503"/>
      <c r="P111" s="503"/>
      <c r="Q111" s="325"/>
      <c r="R111" s="152"/>
    </row>
    <row r="112" spans="2:20">
      <c r="B112" s="309"/>
      <c r="C112" s="485" t="s">
        <v>1139</v>
      </c>
      <c r="D112" s="485"/>
      <c r="E112" s="485"/>
      <c r="F112" s="485"/>
      <c r="G112" s="485"/>
      <c r="H112" s="485"/>
      <c r="I112" s="485"/>
      <c r="J112" s="485"/>
      <c r="K112" s="197" t="s">
        <v>1140</v>
      </c>
      <c r="L112" s="504" t="s">
        <v>1141</v>
      </c>
      <c r="M112" s="504"/>
      <c r="N112" s="504"/>
      <c r="O112" s="29"/>
      <c r="P112" s="198"/>
      <c r="Q112" s="325"/>
      <c r="R112" s="152"/>
    </row>
    <row r="113" spans="2:18">
      <c r="B113" s="309"/>
      <c r="C113" s="507" t="str">
        <f>IF(Encaminhamento!$A$60="","",Encaminhamento!$A$60)</f>
        <v/>
      </c>
      <c r="D113" s="507"/>
      <c r="E113" s="507"/>
      <c r="F113" s="507"/>
      <c r="G113" s="507"/>
      <c r="H113" s="507"/>
      <c r="I113" s="507"/>
      <c r="J113" s="507"/>
      <c r="K113" s="199" t="str">
        <f>IF(Encaminhamento!$F$60="","",Encaminhamento!$F$60)</f>
        <v>__/__/____</v>
      </c>
      <c r="L113" s="200"/>
      <c r="M113" s="508"/>
      <c r="N113" s="508"/>
      <c r="O113" s="28"/>
      <c r="P113" s="68"/>
      <c r="Q113" s="325"/>
      <c r="R113" s="152"/>
    </row>
    <row r="114" spans="2:18">
      <c r="B114" s="309"/>
      <c r="C114" s="485" t="s">
        <v>1147</v>
      </c>
      <c r="D114" s="485"/>
      <c r="E114" s="485"/>
      <c r="F114" s="485"/>
      <c r="G114" s="485"/>
      <c r="H114" s="485"/>
      <c r="I114" s="485"/>
      <c r="J114" s="485"/>
      <c r="K114" s="201" t="s">
        <v>1140</v>
      </c>
      <c r="L114" s="504" t="s">
        <v>1141</v>
      </c>
      <c r="M114" s="504"/>
      <c r="N114" s="504"/>
      <c r="O114" s="29"/>
      <c r="P114" s="198"/>
      <c r="Q114" s="325"/>
      <c r="R114" s="152"/>
    </row>
    <row r="115" spans="2:18">
      <c r="B115" s="309"/>
      <c r="C115" s="507" t="str">
        <f>IF(Encaminhamento!$A$71="","",Encaminhamento!$A$71)</f>
        <v/>
      </c>
      <c r="D115" s="507"/>
      <c r="E115" s="507"/>
      <c r="F115" s="507"/>
      <c r="G115" s="507"/>
      <c r="H115" s="507"/>
      <c r="I115" s="507"/>
      <c r="J115" s="507"/>
      <c r="K115" s="199" t="str">
        <f>IF(Encaminhamento!$F$71="","",Encaminhamento!$F$71)</f>
        <v>__/__/____</v>
      </c>
      <c r="L115" s="200"/>
      <c r="M115" s="508"/>
      <c r="N115" s="508"/>
      <c r="O115" s="28"/>
      <c r="P115" s="68"/>
      <c r="Q115" s="325"/>
      <c r="R115" s="152"/>
    </row>
    <row r="116" spans="2:18">
      <c r="B116" s="30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52"/>
    </row>
    <row r="117" spans="2:18" hidden="1">
      <c r="B117" s="30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52"/>
    </row>
    <row r="118" spans="2:18" hidden="1">
      <c r="B118" s="30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52"/>
    </row>
    <row r="119" spans="2:18" hidden="1">
      <c r="B119" s="30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52"/>
    </row>
    <row r="120" spans="2:18" hidden="1">
      <c r="B120" s="30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52"/>
    </row>
    <row r="121" spans="2:18" hidden="1">
      <c r="B121" s="30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52"/>
    </row>
    <row r="122" spans="2:18" hidden="1">
      <c r="B122" s="30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52"/>
    </row>
    <row r="123" spans="2:18" hidden="1">
      <c r="B123" s="30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52"/>
    </row>
    <row r="124" spans="2:18" hidden="1">
      <c r="B124" s="30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52"/>
    </row>
    <row r="125" spans="2:18" hidden="1">
      <c r="B125" s="30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52"/>
    </row>
    <row r="126" spans="2:18" hidden="1">
      <c r="B126" s="30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52"/>
    </row>
    <row r="127" spans="2:18" hidden="1">
      <c r="B127" s="30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52"/>
    </row>
    <row r="128" spans="2:18" hidden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3:18" hidden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3:18" hidden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3:18" hidden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3:18" hidden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</sheetData>
  <sheetProtection algorithmName="SHA-512" hashValue="5OhbZ4NSWYqD3QWdF7nrWIy0m+TfS5sEPDVkHaAPt4mWLwC6aLMQAz504ikayrPosI++o3iA6NKpYx2VxCqbiQ==" saltValue="HCDyh/S4+8TVI1Sy0DPCEg==" spinCount="100000" sheet="1" objects="1" scenarios="1"/>
  <mergeCells count="18">
    <mergeCell ref="C113:J113"/>
    <mergeCell ref="M113:N113"/>
    <mergeCell ref="C114:J114"/>
    <mergeCell ref="L114:N114"/>
    <mergeCell ref="C115:J115"/>
    <mergeCell ref="M115:N115"/>
    <mergeCell ref="C62:P62"/>
    <mergeCell ref="C111:P111"/>
    <mergeCell ref="C112:J112"/>
    <mergeCell ref="L112:N112"/>
    <mergeCell ref="C12:P12"/>
    <mergeCell ref="C61:P61"/>
    <mergeCell ref="R7:R8"/>
    <mergeCell ref="C1:D2"/>
    <mergeCell ref="E1:N2"/>
    <mergeCell ref="C5:Q5"/>
    <mergeCell ref="B6:C6"/>
    <mergeCell ref="C7:Q8"/>
  </mergeCells>
  <conditionalFormatting sqref="K14:P58">
    <cfRule type="cellIs" dxfId="45" priority="8" stopIfTrue="1" operator="equal">
      <formula>0</formula>
    </cfRule>
  </conditionalFormatting>
  <conditionalFormatting sqref="E14:J58">
    <cfRule type="cellIs" dxfId="44" priority="9" stopIfTrue="1" operator="equal">
      <formula>0</formula>
    </cfRule>
  </conditionalFormatting>
  <conditionalFormatting sqref="R7 R14:R58">
    <cfRule type="cellIs" dxfId="43" priority="7" stopIfTrue="1" operator="equal">
      <formula>1</formula>
    </cfRule>
  </conditionalFormatting>
  <conditionalFormatting sqref="R13 R59:R127">
    <cfRule type="cellIs" dxfId="42" priority="10" stopIfTrue="1" operator="equal">
      <formula>1</formula>
    </cfRule>
  </conditionalFormatting>
  <conditionalFormatting sqref="Q109">
    <cfRule type="expression" dxfId="41" priority="1">
      <formula>SUM($Q$64:$Q$108)&lt;&gt;SUM($E$109:$P$109)</formula>
    </cfRule>
  </conditionalFormatting>
  <dataValidations disablePrompts="1" count="1">
    <dataValidation type="whole" allowBlank="1" showInputMessage="1" showErrorMessage="1" sqref="O1 L3:L4 L6 L9:L11" xr:uid="{00000000-0002-0000-0400-000000000000}">
      <formula1>0</formula1>
      <formula2>99999999999999</formula2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3" fitToWidth="0" fitToHeight="2" orientation="landscape" r:id="rId1"/>
  <rowBreaks count="1" manualBreakCount="1">
    <brk id="59" min="1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32"/>
  <sheetViews>
    <sheetView topLeftCell="A12" workbookViewId="0">
      <selection activeCell="AB48" sqref="AB48"/>
    </sheetView>
  </sheetViews>
  <sheetFormatPr defaultRowHeight="15"/>
  <cols>
    <col min="1" max="1" width="7.28515625" bestFit="1" customWidth="1"/>
    <col min="2" max="2" width="4.42578125" bestFit="1" customWidth="1"/>
    <col min="3" max="3" width="9.140625" customWidth="1"/>
  </cols>
  <sheetData>
    <row r="1" spans="1:28">
      <c r="A1" t="s">
        <v>1161</v>
      </c>
      <c r="B1" t="s">
        <v>1162</v>
      </c>
      <c r="C1" t="s">
        <v>2</v>
      </c>
      <c r="D1" t="s">
        <v>1163</v>
      </c>
      <c r="E1" t="s">
        <v>1164</v>
      </c>
      <c r="F1" t="s">
        <v>1165</v>
      </c>
      <c r="G1" t="s">
        <v>1166</v>
      </c>
      <c r="H1" s="202" t="s">
        <v>1167</v>
      </c>
      <c r="I1" s="203">
        <f>Pagamento_de_Bolsas!E13</f>
        <v>44562</v>
      </c>
      <c r="J1" s="203">
        <f>Pagamento_de_Bolsas!F13</f>
        <v>44593</v>
      </c>
      <c r="K1" s="203">
        <f>Pagamento_de_Bolsas!G13</f>
        <v>44621</v>
      </c>
      <c r="L1" s="203">
        <f>Pagamento_de_Bolsas!H13</f>
        <v>44652</v>
      </c>
      <c r="M1" s="203">
        <f>Pagamento_de_Bolsas!I13</f>
        <v>44682</v>
      </c>
      <c r="N1" s="203">
        <f>Pagamento_de_Bolsas!J13</f>
        <v>44713</v>
      </c>
      <c r="O1" s="203">
        <f>Pagamento_de_Bolsas!K13</f>
        <v>44743</v>
      </c>
      <c r="P1" s="203">
        <f>Pagamento_de_Bolsas!L13</f>
        <v>44774</v>
      </c>
      <c r="Q1" s="203">
        <f>Pagamento_de_Bolsas!M13</f>
        <v>44805</v>
      </c>
      <c r="R1" s="203">
        <f>Pagamento_de_Bolsas!N13</f>
        <v>44835</v>
      </c>
      <c r="S1" s="203">
        <f>Pagamento_de_Bolsas!O13</f>
        <v>44866</v>
      </c>
      <c r="T1" s="203">
        <f>Pagamento_de_Bolsas!P13</f>
        <v>44896</v>
      </c>
      <c r="W1" t="s">
        <v>1168</v>
      </c>
      <c r="Y1">
        <f>MAX($B:$B)</f>
        <v>45</v>
      </c>
      <c r="AA1">
        <f>Dados!C4</f>
        <v>0</v>
      </c>
      <c r="AB1" t="s">
        <v>1169</v>
      </c>
    </row>
    <row r="2" spans="1:28">
      <c r="A2" t="str">
        <f t="shared" ref="A2:A33" si="0">CONCATENATE(C2,".1-",B2)</f>
        <v>1.1-1</v>
      </c>
      <c r="B2">
        <f t="shared" ref="B2:B33" si="1">IF(C2&lt;&gt;C1,1,B1+1)</f>
        <v>1</v>
      </c>
      <c r="C2">
        <v>1</v>
      </c>
      <c r="D2" t="s">
        <v>1173</v>
      </c>
      <c r="E2" t="s">
        <v>1174</v>
      </c>
      <c r="F2" t="s">
        <v>1175</v>
      </c>
      <c r="G2">
        <v>48</v>
      </c>
      <c r="H2">
        <f t="shared" ref="H2:H62" si="2">SUM(I2:T2)</f>
        <v>39360</v>
      </c>
      <c r="I2">
        <v>3280</v>
      </c>
      <c r="J2">
        <v>3280</v>
      </c>
      <c r="K2">
        <v>3280</v>
      </c>
      <c r="L2">
        <v>3280</v>
      </c>
      <c r="M2">
        <v>3280</v>
      </c>
      <c r="N2">
        <v>3280</v>
      </c>
      <c r="O2">
        <v>3280</v>
      </c>
      <c r="P2">
        <v>3280</v>
      </c>
      <c r="Q2">
        <v>3280</v>
      </c>
      <c r="R2">
        <v>3280</v>
      </c>
      <c r="S2">
        <v>3280</v>
      </c>
      <c r="T2">
        <v>3280</v>
      </c>
      <c r="U2">
        <f t="shared" ref="U2:U65" si="3">COUNTIF($D:$D,D2)</f>
        <v>1</v>
      </c>
    </row>
    <row r="3" spans="1:28">
      <c r="A3" t="str">
        <f t="shared" si="0"/>
        <v>1.1-2</v>
      </c>
      <c r="B3">
        <f t="shared" si="1"/>
        <v>2</v>
      </c>
      <c r="C3">
        <v>1</v>
      </c>
      <c r="D3" t="s">
        <v>1189</v>
      </c>
      <c r="E3" t="s">
        <v>1174</v>
      </c>
      <c r="F3" t="s">
        <v>1175</v>
      </c>
      <c r="G3">
        <v>48</v>
      </c>
      <c r="H3">
        <f t="shared" si="2"/>
        <v>39360</v>
      </c>
      <c r="I3">
        <v>3280</v>
      </c>
      <c r="J3">
        <v>3280</v>
      </c>
      <c r="K3">
        <v>3280</v>
      </c>
      <c r="L3">
        <v>3280</v>
      </c>
      <c r="M3">
        <v>3280</v>
      </c>
      <c r="N3">
        <v>3280</v>
      </c>
      <c r="O3">
        <v>3280</v>
      </c>
      <c r="P3">
        <v>3280</v>
      </c>
      <c r="Q3">
        <v>3280</v>
      </c>
      <c r="R3">
        <v>3280</v>
      </c>
      <c r="S3">
        <v>3280</v>
      </c>
      <c r="T3">
        <v>3280</v>
      </c>
      <c r="U3">
        <f t="shared" si="3"/>
        <v>1</v>
      </c>
      <c r="W3" t="s">
        <v>1119</v>
      </c>
      <c r="X3">
        <v>600</v>
      </c>
      <c r="AA3">
        <v>1</v>
      </c>
      <c r="AB3" t="str">
        <f t="shared" ref="AB3:AB47" si="4">IFERROR(CONCATENATE(VLOOKUP(CONCATENATE($AA$1,"-",$AA3),$A:$G,5,FALSE)," - ",VLOOKUP(CONCATENATE($AA$1,"-",$AA3),$A:$G,4,FALSE)),"")</f>
        <v/>
      </c>
    </row>
    <row r="4" spans="1:28">
      <c r="A4" t="str">
        <f t="shared" si="0"/>
        <v>1.1-3</v>
      </c>
      <c r="B4">
        <f t="shared" si="1"/>
        <v>3</v>
      </c>
      <c r="C4">
        <v>1</v>
      </c>
      <c r="D4" t="s">
        <v>2402</v>
      </c>
      <c r="E4" t="s">
        <v>1119</v>
      </c>
      <c r="F4" t="s">
        <v>1175</v>
      </c>
      <c r="G4">
        <v>24</v>
      </c>
      <c r="H4">
        <f t="shared" si="2"/>
        <v>7200</v>
      </c>
      <c r="I4">
        <v>600</v>
      </c>
      <c r="J4">
        <v>600</v>
      </c>
      <c r="K4">
        <v>600</v>
      </c>
      <c r="L4">
        <v>600</v>
      </c>
      <c r="M4">
        <v>600</v>
      </c>
      <c r="N4">
        <v>600</v>
      </c>
      <c r="O4">
        <v>600</v>
      </c>
      <c r="P4">
        <v>600</v>
      </c>
      <c r="Q4">
        <v>600</v>
      </c>
      <c r="R4">
        <v>600</v>
      </c>
      <c r="S4">
        <v>600</v>
      </c>
      <c r="T4">
        <v>600</v>
      </c>
      <c r="U4">
        <f t="shared" si="3"/>
        <v>1</v>
      </c>
      <c r="W4" t="s">
        <v>1121</v>
      </c>
      <c r="X4">
        <v>2230</v>
      </c>
      <c r="AA4">
        <v>2</v>
      </c>
      <c r="AB4" t="str">
        <f t="shared" si="4"/>
        <v/>
      </c>
    </row>
    <row r="5" spans="1:28">
      <c r="A5" t="str">
        <f t="shared" si="0"/>
        <v>1.1-4</v>
      </c>
      <c r="B5">
        <f t="shared" si="1"/>
        <v>4</v>
      </c>
      <c r="C5">
        <v>1</v>
      </c>
      <c r="D5" t="s">
        <v>2403</v>
      </c>
      <c r="E5" t="s">
        <v>1119</v>
      </c>
      <c r="F5" t="s">
        <v>1175</v>
      </c>
      <c r="G5">
        <v>24</v>
      </c>
      <c r="H5">
        <f t="shared" si="2"/>
        <v>1200</v>
      </c>
      <c r="I5">
        <v>600</v>
      </c>
      <c r="J5">
        <v>600</v>
      </c>
      <c r="K5" t="s">
        <v>2523</v>
      </c>
      <c r="L5" t="s">
        <v>2523</v>
      </c>
      <c r="M5" t="s">
        <v>2523</v>
      </c>
      <c r="N5" t="s">
        <v>2523</v>
      </c>
      <c r="O5" t="s">
        <v>2523</v>
      </c>
      <c r="P5" t="s">
        <v>2523</v>
      </c>
      <c r="Q5" t="s">
        <v>2523</v>
      </c>
      <c r="R5" t="s">
        <v>2523</v>
      </c>
      <c r="S5" t="s">
        <v>2523</v>
      </c>
      <c r="T5" t="s">
        <v>2523</v>
      </c>
      <c r="U5">
        <f t="shared" si="3"/>
        <v>1</v>
      </c>
      <c r="W5" t="s">
        <v>1174</v>
      </c>
      <c r="X5">
        <v>3280</v>
      </c>
      <c r="AA5">
        <v>3</v>
      </c>
      <c r="AB5" t="str">
        <f t="shared" si="4"/>
        <v/>
      </c>
    </row>
    <row r="6" spans="1:28">
      <c r="A6" t="str">
        <f t="shared" si="0"/>
        <v>1.1-5</v>
      </c>
      <c r="B6">
        <f t="shared" si="1"/>
        <v>5</v>
      </c>
      <c r="C6">
        <v>1</v>
      </c>
      <c r="D6" t="s">
        <v>1176</v>
      </c>
      <c r="E6" t="s">
        <v>1119</v>
      </c>
      <c r="F6" t="s">
        <v>1175</v>
      </c>
      <c r="G6">
        <v>24</v>
      </c>
      <c r="H6">
        <f t="shared" si="2"/>
        <v>3000</v>
      </c>
      <c r="I6">
        <v>600</v>
      </c>
      <c r="J6">
        <v>600</v>
      </c>
      <c r="K6">
        <v>600</v>
      </c>
      <c r="L6">
        <v>600</v>
      </c>
      <c r="M6">
        <v>600</v>
      </c>
      <c r="N6" t="s">
        <v>2523</v>
      </c>
      <c r="O6" t="s">
        <v>2523</v>
      </c>
      <c r="P6" t="s">
        <v>2523</v>
      </c>
      <c r="Q6" t="s">
        <v>2523</v>
      </c>
      <c r="R6" t="s">
        <v>2523</v>
      </c>
      <c r="S6" t="s">
        <v>2523</v>
      </c>
      <c r="T6" t="s">
        <v>2523</v>
      </c>
      <c r="U6">
        <f t="shared" si="3"/>
        <v>1</v>
      </c>
      <c r="W6" t="s">
        <v>1178</v>
      </c>
      <c r="X6">
        <v>6110</v>
      </c>
      <c r="AA6">
        <v>4</v>
      </c>
      <c r="AB6" t="str">
        <f t="shared" si="4"/>
        <v/>
      </c>
    </row>
    <row r="7" spans="1:28">
      <c r="A7" t="str">
        <f t="shared" si="0"/>
        <v>1.1-6</v>
      </c>
      <c r="B7">
        <f t="shared" si="1"/>
        <v>6</v>
      </c>
      <c r="C7">
        <v>1</v>
      </c>
      <c r="D7" t="s">
        <v>1177</v>
      </c>
      <c r="E7" t="s">
        <v>1119</v>
      </c>
      <c r="F7" t="s">
        <v>1175</v>
      </c>
      <c r="G7">
        <v>24</v>
      </c>
      <c r="H7">
        <f t="shared" si="2"/>
        <v>7200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f t="shared" si="3"/>
        <v>1</v>
      </c>
      <c r="W7" t="s">
        <v>1124</v>
      </c>
      <c r="X7">
        <v>820</v>
      </c>
      <c r="AA7">
        <v>5</v>
      </c>
      <c r="AB7" t="str">
        <f t="shared" si="4"/>
        <v/>
      </c>
    </row>
    <row r="8" spans="1:28">
      <c r="A8" t="str">
        <f t="shared" si="0"/>
        <v>1.1-7</v>
      </c>
      <c r="B8">
        <f t="shared" si="1"/>
        <v>7</v>
      </c>
      <c r="C8">
        <v>1</v>
      </c>
      <c r="D8" t="s">
        <v>2404</v>
      </c>
      <c r="E8" t="s">
        <v>1119</v>
      </c>
      <c r="F8" t="s">
        <v>1175</v>
      </c>
      <c r="G8">
        <v>24</v>
      </c>
      <c r="H8">
        <f t="shared" si="2"/>
        <v>7200</v>
      </c>
      <c r="I8">
        <v>600</v>
      </c>
      <c r="J8">
        <v>600</v>
      </c>
      <c r="K8">
        <v>600</v>
      </c>
      <c r="L8">
        <v>600</v>
      </c>
      <c r="M8">
        <v>600</v>
      </c>
      <c r="N8">
        <v>600</v>
      </c>
      <c r="O8">
        <v>600</v>
      </c>
      <c r="P8">
        <v>600</v>
      </c>
      <c r="Q8">
        <v>600</v>
      </c>
      <c r="R8">
        <v>600</v>
      </c>
      <c r="S8">
        <v>600</v>
      </c>
      <c r="T8">
        <v>600</v>
      </c>
      <c r="U8">
        <f t="shared" si="3"/>
        <v>1</v>
      </c>
      <c r="W8" t="s">
        <v>1122</v>
      </c>
      <c r="X8">
        <v>7750</v>
      </c>
      <c r="AA8">
        <v>6</v>
      </c>
      <c r="AB8" t="str">
        <f t="shared" si="4"/>
        <v/>
      </c>
    </row>
    <row r="9" spans="1:28">
      <c r="A9" t="str">
        <f t="shared" si="0"/>
        <v>1.1-8</v>
      </c>
      <c r="B9">
        <f t="shared" si="1"/>
        <v>8</v>
      </c>
      <c r="C9">
        <v>1</v>
      </c>
      <c r="D9" t="s">
        <v>1179</v>
      </c>
      <c r="E9" t="s">
        <v>1119</v>
      </c>
      <c r="F9" t="s">
        <v>1175</v>
      </c>
      <c r="G9">
        <v>24</v>
      </c>
      <c r="H9">
        <f t="shared" si="2"/>
        <v>4800</v>
      </c>
      <c r="I9">
        <v>600</v>
      </c>
      <c r="J9">
        <v>600</v>
      </c>
      <c r="K9">
        <v>600</v>
      </c>
      <c r="L9">
        <v>600</v>
      </c>
      <c r="M9">
        <v>600</v>
      </c>
      <c r="N9">
        <v>600</v>
      </c>
      <c r="O9">
        <v>600</v>
      </c>
      <c r="P9">
        <v>600</v>
      </c>
      <c r="Q9" t="s">
        <v>2523</v>
      </c>
      <c r="R9" t="s">
        <v>2523</v>
      </c>
      <c r="S9" t="s">
        <v>2523</v>
      </c>
      <c r="T9" t="s">
        <v>2523</v>
      </c>
      <c r="U9">
        <f t="shared" si="3"/>
        <v>2</v>
      </c>
      <c r="W9" t="s">
        <v>1120</v>
      </c>
      <c r="X9">
        <v>2800</v>
      </c>
      <c r="AA9">
        <v>7</v>
      </c>
      <c r="AB9" t="str">
        <f t="shared" si="4"/>
        <v/>
      </c>
    </row>
    <row r="10" spans="1:28">
      <c r="A10" t="str">
        <f t="shared" si="0"/>
        <v>1.1-9</v>
      </c>
      <c r="B10">
        <f t="shared" si="1"/>
        <v>9</v>
      </c>
      <c r="C10">
        <v>1</v>
      </c>
      <c r="D10" t="s">
        <v>1180</v>
      </c>
      <c r="E10" t="s">
        <v>1119</v>
      </c>
      <c r="F10" t="s">
        <v>1175</v>
      </c>
      <c r="G10">
        <v>24</v>
      </c>
      <c r="H10">
        <f t="shared" si="2"/>
        <v>4800</v>
      </c>
      <c r="I10">
        <v>600</v>
      </c>
      <c r="J10">
        <v>600</v>
      </c>
      <c r="K10">
        <v>600</v>
      </c>
      <c r="L10">
        <v>600</v>
      </c>
      <c r="M10">
        <v>600</v>
      </c>
      <c r="N10">
        <v>600</v>
      </c>
      <c r="O10">
        <v>600</v>
      </c>
      <c r="P10">
        <v>600</v>
      </c>
      <c r="Q10" t="s">
        <v>2523</v>
      </c>
      <c r="R10" t="s">
        <v>2523</v>
      </c>
      <c r="S10" t="s">
        <v>2523</v>
      </c>
      <c r="T10" t="s">
        <v>2523</v>
      </c>
      <c r="U10">
        <f t="shared" si="3"/>
        <v>1</v>
      </c>
      <c r="AA10">
        <v>8</v>
      </c>
      <c r="AB10" t="str">
        <f t="shared" si="4"/>
        <v/>
      </c>
    </row>
    <row r="11" spans="1:28">
      <c r="A11" t="str">
        <f t="shared" si="0"/>
        <v>1.1-10</v>
      </c>
      <c r="B11">
        <f t="shared" si="1"/>
        <v>10</v>
      </c>
      <c r="C11">
        <v>1</v>
      </c>
      <c r="D11" t="s">
        <v>1181</v>
      </c>
      <c r="E11" t="s">
        <v>1119</v>
      </c>
      <c r="F11" t="s">
        <v>1175</v>
      </c>
      <c r="G11">
        <v>24</v>
      </c>
      <c r="H11">
        <f t="shared" si="2"/>
        <v>4800</v>
      </c>
      <c r="I11">
        <v>600</v>
      </c>
      <c r="J11">
        <v>600</v>
      </c>
      <c r="K11">
        <v>600</v>
      </c>
      <c r="L11">
        <v>600</v>
      </c>
      <c r="M11">
        <v>600</v>
      </c>
      <c r="N11">
        <v>600</v>
      </c>
      <c r="O11">
        <v>600</v>
      </c>
      <c r="P11">
        <v>600</v>
      </c>
      <c r="Q11" t="s">
        <v>2523</v>
      </c>
      <c r="R11" t="s">
        <v>2523</v>
      </c>
      <c r="S11" t="s">
        <v>2523</v>
      </c>
      <c r="T11" t="s">
        <v>2523</v>
      </c>
      <c r="U11">
        <f t="shared" si="3"/>
        <v>1</v>
      </c>
      <c r="AA11">
        <v>9</v>
      </c>
      <c r="AB11" t="str">
        <f t="shared" si="4"/>
        <v/>
      </c>
    </row>
    <row r="12" spans="1:28">
      <c r="A12" t="str">
        <f t="shared" si="0"/>
        <v>1.1-11</v>
      </c>
      <c r="B12">
        <f t="shared" si="1"/>
        <v>11</v>
      </c>
      <c r="C12">
        <v>1</v>
      </c>
      <c r="D12" t="s">
        <v>1182</v>
      </c>
      <c r="E12" t="s">
        <v>1119</v>
      </c>
      <c r="F12" t="s">
        <v>1175</v>
      </c>
      <c r="G12">
        <v>24</v>
      </c>
      <c r="H12">
        <f t="shared" si="2"/>
        <v>4800</v>
      </c>
      <c r="I12">
        <v>600</v>
      </c>
      <c r="J12">
        <v>600</v>
      </c>
      <c r="K12">
        <v>600</v>
      </c>
      <c r="L12">
        <v>600</v>
      </c>
      <c r="M12">
        <v>600</v>
      </c>
      <c r="N12">
        <v>600</v>
      </c>
      <c r="O12">
        <v>600</v>
      </c>
      <c r="P12">
        <v>600</v>
      </c>
      <c r="Q12" t="s">
        <v>2523</v>
      </c>
      <c r="R12" t="s">
        <v>2523</v>
      </c>
      <c r="S12" t="s">
        <v>2523</v>
      </c>
      <c r="T12" t="s">
        <v>2523</v>
      </c>
      <c r="U12">
        <f t="shared" si="3"/>
        <v>1</v>
      </c>
      <c r="AA12">
        <v>10</v>
      </c>
      <c r="AB12" t="str">
        <f t="shared" si="4"/>
        <v/>
      </c>
    </row>
    <row r="13" spans="1:28">
      <c r="A13" t="str">
        <f t="shared" si="0"/>
        <v>1.1-12</v>
      </c>
      <c r="B13">
        <f t="shared" si="1"/>
        <v>12</v>
      </c>
      <c r="C13">
        <v>1</v>
      </c>
      <c r="D13" t="s">
        <v>1183</v>
      </c>
      <c r="E13" t="s">
        <v>1119</v>
      </c>
      <c r="F13" t="s">
        <v>1175</v>
      </c>
      <c r="G13">
        <v>24</v>
      </c>
      <c r="H13">
        <f t="shared" si="2"/>
        <v>5400</v>
      </c>
      <c r="I13">
        <v>600</v>
      </c>
      <c r="J13">
        <v>600</v>
      </c>
      <c r="K13">
        <v>600</v>
      </c>
      <c r="L13">
        <v>600</v>
      </c>
      <c r="M13">
        <v>600</v>
      </c>
      <c r="N13">
        <v>600</v>
      </c>
      <c r="O13">
        <v>600</v>
      </c>
      <c r="P13">
        <v>600</v>
      </c>
      <c r="Q13">
        <v>600</v>
      </c>
      <c r="R13" t="s">
        <v>2523</v>
      </c>
      <c r="S13" t="s">
        <v>2523</v>
      </c>
      <c r="T13" t="s">
        <v>2523</v>
      </c>
      <c r="U13">
        <f t="shared" si="3"/>
        <v>1</v>
      </c>
      <c r="AA13">
        <v>11</v>
      </c>
      <c r="AB13" t="str">
        <f t="shared" si="4"/>
        <v/>
      </c>
    </row>
    <row r="14" spans="1:28">
      <c r="A14" t="str">
        <f t="shared" si="0"/>
        <v>1.1-13</v>
      </c>
      <c r="B14">
        <f t="shared" si="1"/>
        <v>13</v>
      </c>
      <c r="C14">
        <v>1</v>
      </c>
      <c r="D14" t="s">
        <v>2405</v>
      </c>
      <c r="E14" t="s">
        <v>1119</v>
      </c>
      <c r="F14" t="s">
        <v>1175</v>
      </c>
      <c r="G14">
        <v>24</v>
      </c>
      <c r="H14">
        <f t="shared" si="2"/>
        <v>7200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f t="shared" si="3"/>
        <v>1</v>
      </c>
      <c r="AA14">
        <v>12</v>
      </c>
      <c r="AB14" t="str">
        <f t="shared" si="4"/>
        <v/>
      </c>
    </row>
    <row r="15" spans="1:28">
      <c r="A15" t="str">
        <f t="shared" si="0"/>
        <v>1.1-14</v>
      </c>
      <c r="B15">
        <f t="shared" si="1"/>
        <v>14</v>
      </c>
      <c r="C15">
        <v>1</v>
      </c>
      <c r="D15" t="s">
        <v>2406</v>
      </c>
      <c r="E15" t="s">
        <v>1119</v>
      </c>
      <c r="F15" t="s">
        <v>1175</v>
      </c>
      <c r="G15">
        <v>24</v>
      </c>
      <c r="H15">
        <f t="shared" si="2"/>
        <v>4800</v>
      </c>
      <c r="I15">
        <v>600</v>
      </c>
      <c r="J15">
        <v>600</v>
      </c>
      <c r="K15">
        <v>600</v>
      </c>
      <c r="L15">
        <v>600</v>
      </c>
      <c r="M15">
        <v>600</v>
      </c>
      <c r="N15">
        <v>600</v>
      </c>
      <c r="O15">
        <v>600</v>
      </c>
      <c r="P15">
        <v>600</v>
      </c>
      <c r="Q15" t="s">
        <v>2523</v>
      </c>
      <c r="R15" t="s">
        <v>2523</v>
      </c>
      <c r="S15" t="s">
        <v>2523</v>
      </c>
      <c r="T15" t="s">
        <v>2523</v>
      </c>
      <c r="U15">
        <f t="shared" si="3"/>
        <v>1</v>
      </c>
      <c r="AA15">
        <v>13</v>
      </c>
      <c r="AB15" t="str">
        <f t="shared" si="4"/>
        <v/>
      </c>
    </row>
    <row r="16" spans="1:28">
      <c r="A16" t="str">
        <f t="shared" si="0"/>
        <v>1.1-15</v>
      </c>
      <c r="B16">
        <f t="shared" si="1"/>
        <v>15</v>
      </c>
      <c r="C16">
        <v>1</v>
      </c>
      <c r="D16" t="s">
        <v>1184</v>
      </c>
      <c r="E16" t="s">
        <v>1119</v>
      </c>
      <c r="F16" t="s">
        <v>1175</v>
      </c>
      <c r="G16">
        <v>24</v>
      </c>
      <c r="H16">
        <f t="shared" si="2"/>
        <v>4800</v>
      </c>
      <c r="I16">
        <v>600</v>
      </c>
      <c r="J16">
        <v>600</v>
      </c>
      <c r="K16">
        <v>600</v>
      </c>
      <c r="L16">
        <v>600</v>
      </c>
      <c r="M16">
        <v>600</v>
      </c>
      <c r="N16">
        <v>600</v>
      </c>
      <c r="O16">
        <v>600</v>
      </c>
      <c r="P16">
        <v>600</v>
      </c>
      <c r="Q16" t="s">
        <v>2523</v>
      </c>
      <c r="R16" t="s">
        <v>2523</v>
      </c>
      <c r="S16" t="s">
        <v>2523</v>
      </c>
      <c r="T16" t="s">
        <v>2523</v>
      </c>
      <c r="U16">
        <f t="shared" si="3"/>
        <v>1</v>
      </c>
      <c r="AA16">
        <v>14</v>
      </c>
      <c r="AB16" t="str">
        <f t="shared" si="4"/>
        <v/>
      </c>
    </row>
    <row r="17" spans="1:28">
      <c r="A17" t="str">
        <f t="shared" si="0"/>
        <v>1.1-16</v>
      </c>
      <c r="B17">
        <f t="shared" si="1"/>
        <v>16</v>
      </c>
      <c r="C17">
        <v>1</v>
      </c>
      <c r="D17" t="s">
        <v>1185</v>
      </c>
      <c r="E17" t="s">
        <v>1119</v>
      </c>
      <c r="F17" t="s">
        <v>1175</v>
      </c>
      <c r="G17">
        <v>24</v>
      </c>
      <c r="H17">
        <f t="shared" si="2"/>
        <v>4800</v>
      </c>
      <c r="I17">
        <v>600</v>
      </c>
      <c r="J17">
        <v>600</v>
      </c>
      <c r="K17">
        <v>600</v>
      </c>
      <c r="L17">
        <v>600</v>
      </c>
      <c r="M17">
        <v>600</v>
      </c>
      <c r="N17">
        <v>600</v>
      </c>
      <c r="O17">
        <v>600</v>
      </c>
      <c r="P17">
        <v>600</v>
      </c>
      <c r="Q17" t="s">
        <v>2523</v>
      </c>
      <c r="R17" t="s">
        <v>2523</v>
      </c>
      <c r="S17" t="s">
        <v>2523</v>
      </c>
      <c r="T17" t="s">
        <v>2523</v>
      </c>
      <c r="U17">
        <f t="shared" si="3"/>
        <v>1</v>
      </c>
      <c r="AA17">
        <v>15</v>
      </c>
      <c r="AB17" t="str">
        <f t="shared" si="4"/>
        <v/>
      </c>
    </row>
    <row r="18" spans="1:28">
      <c r="A18" t="str">
        <f t="shared" si="0"/>
        <v>1.1-17</v>
      </c>
      <c r="B18">
        <f t="shared" si="1"/>
        <v>17</v>
      </c>
      <c r="C18">
        <v>1</v>
      </c>
      <c r="D18" t="s">
        <v>1179</v>
      </c>
      <c r="E18" t="s">
        <v>1121</v>
      </c>
      <c r="F18" t="s">
        <v>1175</v>
      </c>
      <c r="G18">
        <v>24</v>
      </c>
      <c r="H18">
        <f t="shared" si="2"/>
        <v>4460</v>
      </c>
      <c r="I18" t="s">
        <v>2523</v>
      </c>
      <c r="J18" t="s">
        <v>2523</v>
      </c>
      <c r="K18" t="s">
        <v>2523</v>
      </c>
      <c r="L18" t="s">
        <v>2523</v>
      </c>
      <c r="M18" t="s">
        <v>2523</v>
      </c>
      <c r="N18" t="s">
        <v>2523</v>
      </c>
      <c r="O18" t="s">
        <v>2523</v>
      </c>
      <c r="P18" t="s">
        <v>2523</v>
      </c>
      <c r="Q18" t="s">
        <v>2523</v>
      </c>
      <c r="R18" t="s">
        <v>2523</v>
      </c>
      <c r="S18">
        <v>2230</v>
      </c>
      <c r="T18">
        <v>2230</v>
      </c>
      <c r="U18">
        <f t="shared" si="3"/>
        <v>2</v>
      </c>
      <c r="AA18">
        <v>16</v>
      </c>
      <c r="AB18" t="str">
        <f t="shared" si="4"/>
        <v/>
      </c>
    </row>
    <row r="19" spans="1:28">
      <c r="A19" t="str">
        <f t="shared" si="0"/>
        <v>1.1-18</v>
      </c>
      <c r="B19">
        <f t="shared" si="1"/>
        <v>18</v>
      </c>
      <c r="C19">
        <v>1</v>
      </c>
      <c r="D19" t="s">
        <v>2407</v>
      </c>
      <c r="E19" t="s">
        <v>1121</v>
      </c>
      <c r="F19" t="s">
        <v>1175</v>
      </c>
      <c r="G19">
        <v>24</v>
      </c>
      <c r="H19">
        <f t="shared" si="2"/>
        <v>15610</v>
      </c>
      <c r="I19" t="s">
        <v>2523</v>
      </c>
      <c r="J19" t="s">
        <v>2523</v>
      </c>
      <c r="K19" t="s">
        <v>2523</v>
      </c>
      <c r="L19" t="s">
        <v>2523</v>
      </c>
      <c r="M19" t="s">
        <v>2523</v>
      </c>
      <c r="N19">
        <v>2230</v>
      </c>
      <c r="O19">
        <v>2230</v>
      </c>
      <c r="P19">
        <v>2230</v>
      </c>
      <c r="Q19">
        <v>2230</v>
      </c>
      <c r="R19">
        <v>2230</v>
      </c>
      <c r="S19">
        <v>2230</v>
      </c>
      <c r="T19">
        <v>2230</v>
      </c>
      <c r="U19">
        <f t="shared" si="3"/>
        <v>1</v>
      </c>
      <c r="AA19">
        <v>17</v>
      </c>
      <c r="AB19" t="str">
        <f t="shared" si="4"/>
        <v/>
      </c>
    </row>
    <row r="20" spans="1:28">
      <c r="A20" t="str">
        <f t="shared" si="0"/>
        <v>1.1-19</v>
      </c>
      <c r="B20">
        <f t="shared" si="1"/>
        <v>19</v>
      </c>
      <c r="C20">
        <v>1</v>
      </c>
      <c r="D20" t="s">
        <v>2408</v>
      </c>
      <c r="E20" t="s">
        <v>1121</v>
      </c>
      <c r="F20" t="s">
        <v>1175</v>
      </c>
      <c r="G20">
        <v>24</v>
      </c>
      <c r="H20">
        <f t="shared" si="2"/>
        <v>26760</v>
      </c>
      <c r="I20">
        <v>2230</v>
      </c>
      <c r="J20">
        <v>2230</v>
      </c>
      <c r="K20">
        <v>2230</v>
      </c>
      <c r="L20">
        <v>2230</v>
      </c>
      <c r="M20">
        <v>2230</v>
      </c>
      <c r="N20">
        <v>2230</v>
      </c>
      <c r="O20">
        <v>2230</v>
      </c>
      <c r="P20">
        <v>2230</v>
      </c>
      <c r="Q20">
        <v>2230</v>
      </c>
      <c r="R20">
        <v>2230</v>
      </c>
      <c r="S20">
        <v>2230</v>
      </c>
      <c r="T20">
        <v>2230</v>
      </c>
      <c r="U20">
        <f t="shared" si="3"/>
        <v>1</v>
      </c>
      <c r="AA20">
        <v>18</v>
      </c>
      <c r="AB20" t="str">
        <f t="shared" si="4"/>
        <v/>
      </c>
    </row>
    <row r="21" spans="1:28">
      <c r="A21" t="str">
        <f t="shared" si="0"/>
        <v>1.1-20</v>
      </c>
      <c r="B21">
        <f t="shared" si="1"/>
        <v>20</v>
      </c>
      <c r="C21">
        <v>1</v>
      </c>
      <c r="D21" t="s">
        <v>1186</v>
      </c>
      <c r="E21" t="s">
        <v>1121</v>
      </c>
      <c r="F21" t="s">
        <v>1175</v>
      </c>
      <c r="G21">
        <v>24</v>
      </c>
      <c r="H21">
        <f t="shared" si="2"/>
        <v>26760</v>
      </c>
      <c r="I21">
        <v>2230</v>
      </c>
      <c r="J21">
        <v>2230</v>
      </c>
      <c r="K21">
        <v>2230</v>
      </c>
      <c r="L21">
        <v>2230</v>
      </c>
      <c r="M21">
        <v>2230</v>
      </c>
      <c r="N21">
        <v>2230</v>
      </c>
      <c r="O21">
        <v>2230</v>
      </c>
      <c r="P21">
        <v>2230</v>
      </c>
      <c r="Q21">
        <v>2230</v>
      </c>
      <c r="R21">
        <v>2230</v>
      </c>
      <c r="S21">
        <v>2230</v>
      </c>
      <c r="T21">
        <v>2230</v>
      </c>
      <c r="U21">
        <f t="shared" si="3"/>
        <v>1</v>
      </c>
      <c r="AA21">
        <v>19</v>
      </c>
      <c r="AB21" t="str">
        <f t="shared" si="4"/>
        <v/>
      </c>
    </row>
    <row r="22" spans="1:28">
      <c r="A22" t="str">
        <f t="shared" si="0"/>
        <v>1.1-21</v>
      </c>
      <c r="B22">
        <f t="shared" si="1"/>
        <v>21</v>
      </c>
      <c r="C22">
        <v>1</v>
      </c>
      <c r="D22" t="s">
        <v>1187</v>
      </c>
      <c r="E22" t="s">
        <v>1121</v>
      </c>
      <c r="F22" t="s">
        <v>1175</v>
      </c>
      <c r="G22">
        <v>24</v>
      </c>
      <c r="H22">
        <f t="shared" si="2"/>
        <v>26760</v>
      </c>
      <c r="I22">
        <v>2230</v>
      </c>
      <c r="J22">
        <v>2230</v>
      </c>
      <c r="K22">
        <v>2230</v>
      </c>
      <c r="L22">
        <v>2230</v>
      </c>
      <c r="M22">
        <v>2230</v>
      </c>
      <c r="N22">
        <v>2230</v>
      </c>
      <c r="O22">
        <v>2230</v>
      </c>
      <c r="P22">
        <v>2230</v>
      </c>
      <c r="Q22">
        <v>2230</v>
      </c>
      <c r="R22">
        <v>2230</v>
      </c>
      <c r="S22">
        <v>2230</v>
      </c>
      <c r="T22">
        <v>2230</v>
      </c>
      <c r="U22">
        <f t="shared" si="3"/>
        <v>1</v>
      </c>
      <c r="AA22">
        <v>20</v>
      </c>
      <c r="AB22" t="str">
        <f t="shared" si="4"/>
        <v/>
      </c>
    </row>
    <row r="23" spans="1:28">
      <c r="A23" t="str">
        <f t="shared" si="0"/>
        <v>1.1-22</v>
      </c>
      <c r="B23">
        <f t="shared" si="1"/>
        <v>22</v>
      </c>
      <c r="C23">
        <v>1</v>
      </c>
      <c r="D23" t="s">
        <v>1188</v>
      </c>
      <c r="E23" t="s">
        <v>1121</v>
      </c>
      <c r="F23" t="s">
        <v>1175</v>
      </c>
      <c r="G23">
        <v>24</v>
      </c>
      <c r="H23">
        <f t="shared" si="2"/>
        <v>4460</v>
      </c>
      <c r="I23">
        <v>2230</v>
      </c>
      <c r="J23">
        <v>2230</v>
      </c>
      <c r="K23" t="s">
        <v>2523</v>
      </c>
      <c r="L23" t="s">
        <v>2523</v>
      </c>
      <c r="M23" t="s">
        <v>2523</v>
      </c>
      <c r="N23" t="s">
        <v>2523</v>
      </c>
      <c r="O23" t="s">
        <v>2523</v>
      </c>
      <c r="P23" t="s">
        <v>2523</v>
      </c>
      <c r="Q23" t="s">
        <v>2523</v>
      </c>
      <c r="R23" t="s">
        <v>2523</v>
      </c>
      <c r="S23" t="s">
        <v>2523</v>
      </c>
      <c r="T23" t="s">
        <v>2523</v>
      </c>
      <c r="U23">
        <f t="shared" si="3"/>
        <v>1</v>
      </c>
      <c r="AA23">
        <v>21</v>
      </c>
      <c r="AB23" t="str">
        <f t="shared" si="4"/>
        <v/>
      </c>
    </row>
    <row r="24" spans="1:28">
      <c r="A24" t="str">
        <f t="shared" si="0"/>
        <v>1.1-23</v>
      </c>
      <c r="B24">
        <f t="shared" si="1"/>
        <v>23</v>
      </c>
      <c r="C24">
        <v>1</v>
      </c>
      <c r="D24" t="s">
        <v>1190</v>
      </c>
      <c r="E24" t="s">
        <v>1178</v>
      </c>
      <c r="F24" t="s">
        <v>1175</v>
      </c>
      <c r="G24">
        <v>12</v>
      </c>
      <c r="H24">
        <f t="shared" si="2"/>
        <v>12220</v>
      </c>
      <c r="I24">
        <v>6110</v>
      </c>
      <c r="J24">
        <v>6110</v>
      </c>
      <c r="K24" t="s">
        <v>2523</v>
      </c>
      <c r="L24" t="s">
        <v>2523</v>
      </c>
      <c r="M24" t="s">
        <v>2523</v>
      </c>
      <c r="N24" t="s">
        <v>2523</v>
      </c>
      <c r="O24" t="s">
        <v>2523</v>
      </c>
      <c r="P24" t="s">
        <v>2523</v>
      </c>
      <c r="Q24" t="s">
        <v>2523</v>
      </c>
      <c r="R24" t="s">
        <v>2523</v>
      </c>
      <c r="S24" t="s">
        <v>2523</v>
      </c>
      <c r="T24" t="s">
        <v>2523</v>
      </c>
      <c r="U24">
        <f t="shared" si="3"/>
        <v>1</v>
      </c>
      <c r="AA24">
        <v>22</v>
      </c>
      <c r="AB24" t="str">
        <f t="shared" si="4"/>
        <v/>
      </c>
    </row>
    <row r="25" spans="1:28">
      <c r="A25" t="str">
        <f t="shared" si="0"/>
        <v>1.1-24</v>
      </c>
      <c r="B25">
        <f t="shared" si="1"/>
        <v>24</v>
      </c>
      <c r="C25">
        <v>1</v>
      </c>
      <c r="D25" t="s">
        <v>1191</v>
      </c>
      <c r="E25" t="s">
        <v>1178</v>
      </c>
      <c r="F25" t="s">
        <v>1175</v>
      </c>
      <c r="G25">
        <v>12</v>
      </c>
      <c r="H25">
        <f t="shared" si="2"/>
        <v>12220</v>
      </c>
      <c r="I25">
        <v>6110</v>
      </c>
      <c r="J25">
        <v>6110</v>
      </c>
      <c r="K25" t="s">
        <v>2523</v>
      </c>
      <c r="L25" t="s">
        <v>2523</v>
      </c>
      <c r="M25" t="s">
        <v>2523</v>
      </c>
      <c r="N25" t="s">
        <v>2523</v>
      </c>
      <c r="O25" t="s">
        <v>2523</v>
      </c>
      <c r="P25" t="s">
        <v>2523</v>
      </c>
      <c r="Q25" t="s">
        <v>2523</v>
      </c>
      <c r="R25" t="s">
        <v>2523</v>
      </c>
      <c r="S25" t="s">
        <v>2523</v>
      </c>
      <c r="T25" t="s">
        <v>2523</v>
      </c>
      <c r="U25">
        <f t="shared" si="3"/>
        <v>1</v>
      </c>
      <c r="AA25">
        <v>23</v>
      </c>
      <c r="AB25" t="str">
        <f t="shared" si="4"/>
        <v/>
      </c>
    </row>
    <row r="26" spans="1:28">
      <c r="A26" t="str">
        <f t="shared" si="0"/>
        <v>1.1-25</v>
      </c>
      <c r="B26">
        <f t="shared" si="1"/>
        <v>25</v>
      </c>
      <c r="C26">
        <v>1</v>
      </c>
      <c r="D26" t="s">
        <v>2610</v>
      </c>
      <c r="E26" t="s">
        <v>1124</v>
      </c>
      <c r="F26" t="s">
        <v>1171</v>
      </c>
      <c r="G26">
        <v>60</v>
      </c>
      <c r="H26">
        <f t="shared" si="2"/>
        <v>1640</v>
      </c>
      <c r="I26" t="s">
        <v>2523</v>
      </c>
      <c r="J26" t="s">
        <v>2523</v>
      </c>
      <c r="K26" t="s">
        <v>2523</v>
      </c>
      <c r="L26" t="s">
        <v>2523</v>
      </c>
      <c r="M26" t="s">
        <v>2523</v>
      </c>
      <c r="N26" t="s">
        <v>2523</v>
      </c>
      <c r="O26" t="s">
        <v>2523</v>
      </c>
      <c r="P26" t="s">
        <v>2523</v>
      </c>
      <c r="Q26" t="s">
        <v>2523</v>
      </c>
      <c r="R26" t="s">
        <v>2523</v>
      </c>
      <c r="S26">
        <v>820</v>
      </c>
      <c r="T26">
        <v>820</v>
      </c>
      <c r="U26">
        <f t="shared" si="3"/>
        <v>1</v>
      </c>
      <c r="AA26">
        <v>24</v>
      </c>
      <c r="AB26" t="str">
        <f t="shared" si="4"/>
        <v/>
      </c>
    </row>
    <row r="27" spans="1:28">
      <c r="A27" t="str">
        <f t="shared" si="0"/>
        <v>1.1-26</v>
      </c>
      <c r="B27">
        <f t="shared" si="1"/>
        <v>26</v>
      </c>
      <c r="C27">
        <v>1</v>
      </c>
      <c r="D27" t="s">
        <v>1170</v>
      </c>
      <c r="E27" t="s">
        <v>1124</v>
      </c>
      <c r="F27" t="s">
        <v>1171</v>
      </c>
      <c r="G27">
        <v>60</v>
      </c>
      <c r="H27">
        <f t="shared" si="2"/>
        <v>2460</v>
      </c>
      <c r="I27">
        <v>820</v>
      </c>
      <c r="J27">
        <v>820</v>
      </c>
      <c r="K27">
        <v>820</v>
      </c>
      <c r="L27" t="s">
        <v>2523</v>
      </c>
      <c r="M27" t="s">
        <v>2523</v>
      </c>
      <c r="N27" t="s">
        <v>2523</v>
      </c>
      <c r="O27" t="s">
        <v>2523</v>
      </c>
      <c r="P27" t="s">
        <v>2523</v>
      </c>
      <c r="Q27" t="s">
        <v>2523</v>
      </c>
      <c r="R27" t="s">
        <v>2523</v>
      </c>
      <c r="S27" t="s">
        <v>2523</v>
      </c>
      <c r="T27" t="s">
        <v>2523</v>
      </c>
      <c r="U27">
        <f t="shared" si="3"/>
        <v>1</v>
      </c>
      <c r="AA27">
        <v>25</v>
      </c>
      <c r="AB27" t="str">
        <f t="shared" si="4"/>
        <v/>
      </c>
    </row>
    <row r="28" spans="1:28">
      <c r="A28" t="str">
        <f t="shared" si="0"/>
        <v>1.1-27</v>
      </c>
      <c r="B28">
        <f t="shared" si="1"/>
        <v>27</v>
      </c>
      <c r="C28">
        <v>1</v>
      </c>
      <c r="D28" t="s">
        <v>1172</v>
      </c>
      <c r="E28" t="s">
        <v>1120</v>
      </c>
      <c r="F28" t="s">
        <v>1171</v>
      </c>
      <c r="G28">
        <v>60</v>
      </c>
      <c r="H28">
        <f t="shared" si="2"/>
        <v>33600</v>
      </c>
      <c r="I28">
        <v>2800</v>
      </c>
      <c r="J28">
        <v>2800</v>
      </c>
      <c r="K28">
        <v>2800</v>
      </c>
      <c r="L28">
        <v>2800</v>
      </c>
      <c r="M28">
        <v>2800</v>
      </c>
      <c r="N28">
        <v>2800</v>
      </c>
      <c r="O28">
        <v>2800</v>
      </c>
      <c r="P28">
        <v>2800</v>
      </c>
      <c r="Q28">
        <v>2800</v>
      </c>
      <c r="R28">
        <v>2800</v>
      </c>
      <c r="S28">
        <v>2800</v>
      </c>
      <c r="T28">
        <v>2800</v>
      </c>
      <c r="U28">
        <f t="shared" si="3"/>
        <v>1</v>
      </c>
      <c r="AA28">
        <v>26</v>
      </c>
      <c r="AB28" t="str">
        <f t="shared" si="4"/>
        <v/>
      </c>
    </row>
    <row r="29" spans="1:28">
      <c r="A29" t="str">
        <f t="shared" si="0"/>
        <v>1.1-28</v>
      </c>
      <c r="B29">
        <f t="shared" si="1"/>
        <v>28</v>
      </c>
      <c r="C29">
        <v>1</v>
      </c>
      <c r="D29" t="s">
        <v>1192</v>
      </c>
      <c r="E29" t="s">
        <v>1122</v>
      </c>
      <c r="F29" t="s">
        <v>1171</v>
      </c>
      <c r="G29">
        <v>30</v>
      </c>
      <c r="H29">
        <f t="shared" si="2"/>
        <v>85250</v>
      </c>
      <c r="I29">
        <v>7750</v>
      </c>
      <c r="J29">
        <v>7750</v>
      </c>
      <c r="K29">
        <v>7750</v>
      </c>
      <c r="L29">
        <v>7750</v>
      </c>
      <c r="M29">
        <v>7750</v>
      </c>
      <c r="N29">
        <v>7750</v>
      </c>
      <c r="O29">
        <v>7750</v>
      </c>
      <c r="P29">
        <v>7750</v>
      </c>
      <c r="Q29">
        <v>7750</v>
      </c>
      <c r="R29">
        <v>7750</v>
      </c>
      <c r="S29">
        <v>7750</v>
      </c>
      <c r="T29" t="s">
        <v>2523</v>
      </c>
      <c r="U29">
        <f t="shared" si="3"/>
        <v>1</v>
      </c>
      <c r="AA29">
        <v>27</v>
      </c>
      <c r="AB29" t="str">
        <f t="shared" si="4"/>
        <v/>
      </c>
    </row>
    <row r="30" spans="1:28">
      <c r="A30" t="str">
        <f t="shared" si="0"/>
        <v>2.1-1</v>
      </c>
      <c r="B30">
        <f t="shared" si="1"/>
        <v>1</v>
      </c>
      <c r="C30">
        <v>2</v>
      </c>
      <c r="D30" t="s">
        <v>1195</v>
      </c>
      <c r="E30" t="s">
        <v>1174</v>
      </c>
      <c r="F30" t="s">
        <v>1175</v>
      </c>
      <c r="G30">
        <v>48</v>
      </c>
      <c r="H30">
        <f t="shared" si="2"/>
        <v>39360</v>
      </c>
      <c r="I30">
        <v>3280</v>
      </c>
      <c r="J30">
        <v>3280</v>
      </c>
      <c r="K30">
        <v>3280</v>
      </c>
      <c r="L30">
        <v>3280</v>
      </c>
      <c r="M30">
        <v>3280</v>
      </c>
      <c r="N30">
        <v>3280</v>
      </c>
      <c r="O30">
        <v>3280</v>
      </c>
      <c r="P30">
        <v>3280</v>
      </c>
      <c r="Q30">
        <v>3280</v>
      </c>
      <c r="R30">
        <v>3280</v>
      </c>
      <c r="S30">
        <v>3280</v>
      </c>
      <c r="T30">
        <v>3280</v>
      </c>
      <c r="U30">
        <f t="shared" si="3"/>
        <v>1</v>
      </c>
      <c r="AA30">
        <v>28</v>
      </c>
      <c r="AB30" t="str">
        <f t="shared" si="4"/>
        <v/>
      </c>
    </row>
    <row r="31" spans="1:28">
      <c r="A31" t="str">
        <f t="shared" si="0"/>
        <v>2.1-2</v>
      </c>
      <c r="B31">
        <f t="shared" si="1"/>
        <v>2</v>
      </c>
      <c r="C31">
        <v>2</v>
      </c>
      <c r="D31" t="s">
        <v>2409</v>
      </c>
      <c r="E31" t="s">
        <v>1174</v>
      </c>
      <c r="F31" t="s">
        <v>1175</v>
      </c>
      <c r="G31">
        <v>48</v>
      </c>
      <c r="H31">
        <f t="shared" si="2"/>
        <v>22960</v>
      </c>
      <c r="I31" t="s">
        <v>2523</v>
      </c>
      <c r="J31" t="s">
        <v>2523</v>
      </c>
      <c r="K31" t="s">
        <v>2523</v>
      </c>
      <c r="L31" t="s">
        <v>2523</v>
      </c>
      <c r="M31" t="s">
        <v>2523</v>
      </c>
      <c r="N31">
        <v>3280</v>
      </c>
      <c r="O31">
        <v>3280</v>
      </c>
      <c r="P31">
        <v>3280</v>
      </c>
      <c r="Q31">
        <v>3280</v>
      </c>
      <c r="R31">
        <v>3280</v>
      </c>
      <c r="S31">
        <v>3280</v>
      </c>
      <c r="T31">
        <v>3280</v>
      </c>
      <c r="U31">
        <f t="shared" si="3"/>
        <v>1</v>
      </c>
      <c r="AA31">
        <v>29</v>
      </c>
      <c r="AB31" t="str">
        <f t="shared" si="4"/>
        <v/>
      </c>
    </row>
    <row r="32" spans="1:28">
      <c r="A32" t="str">
        <f t="shared" si="0"/>
        <v>2.1-3</v>
      </c>
      <c r="B32">
        <f t="shared" si="1"/>
        <v>3</v>
      </c>
      <c r="C32">
        <v>2</v>
      </c>
      <c r="D32" t="s">
        <v>2410</v>
      </c>
      <c r="E32" t="s">
        <v>1119</v>
      </c>
      <c r="F32" t="s">
        <v>1175</v>
      </c>
      <c r="G32">
        <v>24</v>
      </c>
      <c r="H32">
        <f t="shared" si="2"/>
        <v>4200</v>
      </c>
      <c r="I32" t="s">
        <v>2523</v>
      </c>
      <c r="J32" t="s">
        <v>2523</v>
      </c>
      <c r="K32" t="s">
        <v>2523</v>
      </c>
      <c r="L32" t="s">
        <v>2523</v>
      </c>
      <c r="M32" t="s">
        <v>2523</v>
      </c>
      <c r="N32">
        <v>600</v>
      </c>
      <c r="O32">
        <v>600</v>
      </c>
      <c r="P32">
        <v>600</v>
      </c>
      <c r="Q32">
        <v>600</v>
      </c>
      <c r="R32">
        <v>600</v>
      </c>
      <c r="S32">
        <v>600</v>
      </c>
      <c r="T32">
        <v>600</v>
      </c>
      <c r="U32">
        <f t="shared" si="3"/>
        <v>1</v>
      </c>
      <c r="AA32">
        <v>30</v>
      </c>
      <c r="AB32" t="str">
        <f t="shared" si="4"/>
        <v/>
      </c>
    </row>
    <row r="33" spans="1:28">
      <c r="A33" t="str">
        <f t="shared" si="0"/>
        <v>2.1-4</v>
      </c>
      <c r="B33">
        <f t="shared" si="1"/>
        <v>4</v>
      </c>
      <c r="C33">
        <v>2</v>
      </c>
      <c r="D33" t="s">
        <v>1196</v>
      </c>
      <c r="E33" t="s">
        <v>1119</v>
      </c>
      <c r="F33" t="s">
        <v>1175</v>
      </c>
      <c r="G33">
        <v>24</v>
      </c>
      <c r="H33">
        <f t="shared" si="2"/>
        <v>7200</v>
      </c>
      <c r="I33">
        <v>600</v>
      </c>
      <c r="J33">
        <v>600</v>
      </c>
      <c r="K33">
        <v>600</v>
      </c>
      <c r="L33">
        <v>600</v>
      </c>
      <c r="M33">
        <v>600</v>
      </c>
      <c r="N33">
        <v>600</v>
      </c>
      <c r="O33">
        <v>600</v>
      </c>
      <c r="P33">
        <v>600</v>
      </c>
      <c r="Q33">
        <v>600</v>
      </c>
      <c r="R33">
        <v>600</v>
      </c>
      <c r="S33">
        <v>600</v>
      </c>
      <c r="T33">
        <v>600</v>
      </c>
      <c r="U33">
        <f t="shared" si="3"/>
        <v>1</v>
      </c>
      <c r="AA33">
        <v>31</v>
      </c>
      <c r="AB33" t="str">
        <f t="shared" si="4"/>
        <v/>
      </c>
    </row>
    <row r="34" spans="1:28">
      <c r="A34" t="str">
        <f t="shared" ref="A34:A97" si="5">CONCATENATE(C34,".1-",B34)</f>
        <v>2.1-5</v>
      </c>
      <c r="B34">
        <f t="shared" ref="B34:B97" si="6">IF(C34&lt;&gt;C33,1,B33+1)</f>
        <v>5</v>
      </c>
      <c r="C34">
        <v>2</v>
      </c>
      <c r="D34" t="s">
        <v>1197</v>
      </c>
      <c r="E34" t="s">
        <v>1119</v>
      </c>
      <c r="F34" t="s">
        <v>1175</v>
      </c>
      <c r="G34">
        <v>24</v>
      </c>
      <c r="H34">
        <f t="shared" si="2"/>
        <v>4800</v>
      </c>
      <c r="I34">
        <v>600</v>
      </c>
      <c r="J34">
        <v>600</v>
      </c>
      <c r="K34">
        <v>600</v>
      </c>
      <c r="L34">
        <v>600</v>
      </c>
      <c r="M34">
        <v>600</v>
      </c>
      <c r="N34">
        <v>600</v>
      </c>
      <c r="O34">
        <v>600</v>
      </c>
      <c r="P34">
        <v>600</v>
      </c>
      <c r="Q34" t="s">
        <v>2523</v>
      </c>
      <c r="R34" t="s">
        <v>2523</v>
      </c>
      <c r="S34" t="s">
        <v>2523</v>
      </c>
      <c r="T34" t="s">
        <v>2523</v>
      </c>
      <c r="U34">
        <f t="shared" si="3"/>
        <v>1</v>
      </c>
      <c r="AA34">
        <v>32</v>
      </c>
      <c r="AB34" t="str">
        <f t="shared" si="4"/>
        <v/>
      </c>
    </row>
    <row r="35" spans="1:28">
      <c r="A35" t="str">
        <f t="shared" si="5"/>
        <v>2.1-6</v>
      </c>
      <c r="B35">
        <f t="shared" si="6"/>
        <v>6</v>
      </c>
      <c r="C35">
        <v>2</v>
      </c>
      <c r="D35" t="s">
        <v>1198</v>
      </c>
      <c r="E35" t="s">
        <v>1119</v>
      </c>
      <c r="F35" t="s">
        <v>1175</v>
      </c>
      <c r="G35">
        <v>24</v>
      </c>
      <c r="H35">
        <f t="shared" si="2"/>
        <v>7200</v>
      </c>
      <c r="I35">
        <v>600</v>
      </c>
      <c r="J35">
        <v>600</v>
      </c>
      <c r="K35">
        <v>600</v>
      </c>
      <c r="L35">
        <v>600</v>
      </c>
      <c r="M35">
        <v>600</v>
      </c>
      <c r="N35">
        <v>600</v>
      </c>
      <c r="O35">
        <v>600</v>
      </c>
      <c r="P35">
        <v>600</v>
      </c>
      <c r="Q35">
        <v>600</v>
      </c>
      <c r="R35">
        <v>600</v>
      </c>
      <c r="S35">
        <v>600</v>
      </c>
      <c r="T35">
        <v>600</v>
      </c>
      <c r="U35">
        <f t="shared" si="3"/>
        <v>1</v>
      </c>
      <c r="AA35">
        <v>33</v>
      </c>
      <c r="AB35" t="str">
        <f t="shared" si="4"/>
        <v/>
      </c>
    </row>
    <row r="36" spans="1:28">
      <c r="A36" t="str">
        <f t="shared" si="5"/>
        <v>2.1-7</v>
      </c>
      <c r="B36">
        <f t="shared" si="6"/>
        <v>7</v>
      </c>
      <c r="C36">
        <v>2</v>
      </c>
      <c r="D36" t="s">
        <v>2411</v>
      </c>
      <c r="E36" t="s">
        <v>1119</v>
      </c>
      <c r="F36" t="s">
        <v>1175</v>
      </c>
      <c r="G36">
        <v>24</v>
      </c>
      <c r="H36">
        <f t="shared" si="2"/>
        <v>6000</v>
      </c>
      <c r="I36" t="s">
        <v>2523</v>
      </c>
      <c r="J36" t="s">
        <v>2523</v>
      </c>
      <c r="K36">
        <v>600</v>
      </c>
      <c r="L36">
        <v>600</v>
      </c>
      <c r="M36">
        <v>600</v>
      </c>
      <c r="N36">
        <v>600</v>
      </c>
      <c r="O36">
        <v>600</v>
      </c>
      <c r="P36">
        <v>600</v>
      </c>
      <c r="Q36">
        <v>600</v>
      </c>
      <c r="R36">
        <v>600</v>
      </c>
      <c r="S36">
        <v>600</v>
      </c>
      <c r="T36">
        <v>600</v>
      </c>
      <c r="U36">
        <f t="shared" si="3"/>
        <v>1</v>
      </c>
      <c r="AA36">
        <v>34</v>
      </c>
      <c r="AB36" t="str">
        <f t="shared" si="4"/>
        <v/>
      </c>
    </row>
    <row r="37" spans="1:28">
      <c r="A37" t="str">
        <f t="shared" si="5"/>
        <v>2.1-8</v>
      </c>
      <c r="B37">
        <f t="shared" si="6"/>
        <v>8</v>
      </c>
      <c r="C37">
        <v>2</v>
      </c>
      <c r="D37" t="s">
        <v>1199</v>
      </c>
      <c r="E37" t="s">
        <v>1119</v>
      </c>
      <c r="F37" t="s">
        <v>1175</v>
      </c>
      <c r="G37">
        <v>24</v>
      </c>
      <c r="H37">
        <f t="shared" si="2"/>
        <v>4800</v>
      </c>
      <c r="I37">
        <v>600</v>
      </c>
      <c r="J37">
        <v>600</v>
      </c>
      <c r="K37">
        <v>600</v>
      </c>
      <c r="L37">
        <v>600</v>
      </c>
      <c r="M37">
        <v>600</v>
      </c>
      <c r="N37">
        <v>600</v>
      </c>
      <c r="O37">
        <v>600</v>
      </c>
      <c r="P37">
        <v>600</v>
      </c>
      <c r="Q37" t="s">
        <v>2523</v>
      </c>
      <c r="R37" t="s">
        <v>2523</v>
      </c>
      <c r="S37" t="s">
        <v>2523</v>
      </c>
      <c r="T37" t="s">
        <v>2523</v>
      </c>
      <c r="U37">
        <f t="shared" si="3"/>
        <v>1</v>
      </c>
      <c r="AA37">
        <v>35</v>
      </c>
      <c r="AB37" t="str">
        <f t="shared" si="4"/>
        <v/>
      </c>
    </row>
    <row r="38" spans="1:28">
      <c r="A38" t="str">
        <f t="shared" si="5"/>
        <v>2.1-9</v>
      </c>
      <c r="B38">
        <f t="shared" si="6"/>
        <v>9</v>
      </c>
      <c r="C38">
        <v>2</v>
      </c>
      <c r="D38" t="s">
        <v>1200</v>
      </c>
      <c r="E38" t="s">
        <v>1119</v>
      </c>
      <c r="F38" t="s">
        <v>1175</v>
      </c>
      <c r="G38">
        <v>24</v>
      </c>
      <c r="H38">
        <f t="shared" si="2"/>
        <v>7200</v>
      </c>
      <c r="I38">
        <v>600</v>
      </c>
      <c r="J38">
        <v>600</v>
      </c>
      <c r="K38">
        <v>600</v>
      </c>
      <c r="L38">
        <v>600</v>
      </c>
      <c r="M38">
        <v>600</v>
      </c>
      <c r="N38">
        <v>600</v>
      </c>
      <c r="O38">
        <v>600</v>
      </c>
      <c r="P38">
        <v>600</v>
      </c>
      <c r="Q38">
        <v>600</v>
      </c>
      <c r="R38">
        <v>600</v>
      </c>
      <c r="S38">
        <v>600</v>
      </c>
      <c r="T38">
        <v>600</v>
      </c>
      <c r="U38">
        <f t="shared" si="3"/>
        <v>1</v>
      </c>
      <c r="AA38">
        <v>36</v>
      </c>
      <c r="AB38" t="str">
        <f t="shared" si="4"/>
        <v/>
      </c>
    </row>
    <row r="39" spans="1:28">
      <c r="A39" t="str">
        <f t="shared" si="5"/>
        <v>2.1-10</v>
      </c>
      <c r="B39">
        <f t="shared" si="6"/>
        <v>10</v>
      </c>
      <c r="C39">
        <v>2</v>
      </c>
      <c r="D39" t="s">
        <v>2412</v>
      </c>
      <c r="E39" t="s">
        <v>1119</v>
      </c>
      <c r="F39" t="s">
        <v>1175</v>
      </c>
      <c r="G39">
        <v>24</v>
      </c>
      <c r="H39">
        <f t="shared" si="2"/>
        <v>6000</v>
      </c>
      <c r="I39" t="s">
        <v>2523</v>
      </c>
      <c r="J39" t="s">
        <v>2523</v>
      </c>
      <c r="K39">
        <v>600</v>
      </c>
      <c r="L39">
        <v>600</v>
      </c>
      <c r="M39">
        <v>600</v>
      </c>
      <c r="N39">
        <v>600</v>
      </c>
      <c r="O39">
        <v>600</v>
      </c>
      <c r="P39">
        <v>600</v>
      </c>
      <c r="Q39">
        <v>600</v>
      </c>
      <c r="R39">
        <v>600</v>
      </c>
      <c r="S39">
        <v>600</v>
      </c>
      <c r="T39">
        <v>600</v>
      </c>
      <c r="U39">
        <f t="shared" si="3"/>
        <v>1</v>
      </c>
      <c r="AA39">
        <v>37</v>
      </c>
      <c r="AB39" t="str">
        <f t="shared" si="4"/>
        <v/>
      </c>
    </row>
    <row r="40" spans="1:28">
      <c r="A40" t="str">
        <f t="shared" si="5"/>
        <v>2.1-11</v>
      </c>
      <c r="B40">
        <f t="shared" si="6"/>
        <v>11</v>
      </c>
      <c r="C40">
        <v>2</v>
      </c>
      <c r="D40" t="s">
        <v>1201</v>
      </c>
      <c r="E40" t="s">
        <v>1119</v>
      </c>
      <c r="F40" t="s">
        <v>1175</v>
      </c>
      <c r="G40">
        <v>24</v>
      </c>
      <c r="H40">
        <f t="shared" si="2"/>
        <v>4800</v>
      </c>
      <c r="I40">
        <v>600</v>
      </c>
      <c r="J40">
        <v>600</v>
      </c>
      <c r="K40">
        <v>600</v>
      </c>
      <c r="L40">
        <v>600</v>
      </c>
      <c r="M40">
        <v>600</v>
      </c>
      <c r="N40">
        <v>600</v>
      </c>
      <c r="O40">
        <v>600</v>
      </c>
      <c r="P40">
        <v>600</v>
      </c>
      <c r="Q40" t="s">
        <v>2523</v>
      </c>
      <c r="R40" t="s">
        <v>2523</v>
      </c>
      <c r="S40" t="s">
        <v>2523</v>
      </c>
      <c r="T40" t="s">
        <v>2523</v>
      </c>
      <c r="U40">
        <f t="shared" si="3"/>
        <v>1</v>
      </c>
      <c r="AA40">
        <v>38</v>
      </c>
      <c r="AB40" t="str">
        <f t="shared" si="4"/>
        <v/>
      </c>
    </row>
    <row r="41" spans="1:28">
      <c r="A41" t="str">
        <f t="shared" si="5"/>
        <v>2.1-12</v>
      </c>
      <c r="B41">
        <f t="shared" si="6"/>
        <v>12</v>
      </c>
      <c r="C41">
        <v>2</v>
      </c>
      <c r="D41" t="s">
        <v>1202</v>
      </c>
      <c r="E41" t="s">
        <v>1121</v>
      </c>
      <c r="F41" t="s">
        <v>1175</v>
      </c>
      <c r="G41">
        <v>24</v>
      </c>
      <c r="H41">
        <f t="shared" si="2"/>
        <v>11150</v>
      </c>
      <c r="I41">
        <v>2230</v>
      </c>
      <c r="J41">
        <v>2230</v>
      </c>
      <c r="K41">
        <v>2230</v>
      </c>
      <c r="L41">
        <v>2230</v>
      </c>
      <c r="M41">
        <v>2230</v>
      </c>
      <c r="N41" t="s">
        <v>2523</v>
      </c>
      <c r="O41" t="s">
        <v>2523</v>
      </c>
      <c r="P41" t="s">
        <v>2523</v>
      </c>
      <c r="Q41" t="s">
        <v>2523</v>
      </c>
      <c r="R41" t="s">
        <v>2523</v>
      </c>
      <c r="S41" t="s">
        <v>2523</v>
      </c>
      <c r="T41" t="s">
        <v>2523</v>
      </c>
      <c r="U41">
        <f t="shared" si="3"/>
        <v>1</v>
      </c>
      <c r="AA41">
        <v>39</v>
      </c>
      <c r="AB41" t="str">
        <f t="shared" si="4"/>
        <v/>
      </c>
    </row>
    <row r="42" spans="1:28">
      <c r="A42" t="str">
        <f t="shared" si="5"/>
        <v>2.1-13</v>
      </c>
      <c r="B42">
        <f t="shared" si="6"/>
        <v>13</v>
      </c>
      <c r="C42">
        <v>2</v>
      </c>
      <c r="D42" t="s">
        <v>2413</v>
      </c>
      <c r="E42" t="s">
        <v>1121</v>
      </c>
      <c r="F42" t="s">
        <v>1175</v>
      </c>
      <c r="G42">
        <v>24</v>
      </c>
      <c r="H42">
        <f t="shared" si="2"/>
        <v>15610</v>
      </c>
      <c r="I42" t="s">
        <v>2523</v>
      </c>
      <c r="J42" t="s">
        <v>2523</v>
      </c>
      <c r="K42" t="s">
        <v>2523</v>
      </c>
      <c r="L42" t="s">
        <v>2523</v>
      </c>
      <c r="M42" t="s">
        <v>2523</v>
      </c>
      <c r="N42">
        <v>2230</v>
      </c>
      <c r="O42">
        <v>2230</v>
      </c>
      <c r="P42">
        <v>2230</v>
      </c>
      <c r="Q42">
        <v>2230</v>
      </c>
      <c r="R42">
        <v>2230</v>
      </c>
      <c r="S42">
        <v>2230</v>
      </c>
      <c r="T42">
        <v>2230</v>
      </c>
      <c r="U42">
        <f t="shared" si="3"/>
        <v>1</v>
      </c>
      <c r="AA42">
        <v>40</v>
      </c>
      <c r="AB42" t="str">
        <f t="shared" si="4"/>
        <v/>
      </c>
    </row>
    <row r="43" spans="1:28">
      <c r="A43" t="str">
        <f t="shared" si="5"/>
        <v>2.1-14</v>
      </c>
      <c r="B43">
        <f t="shared" si="6"/>
        <v>14</v>
      </c>
      <c r="C43">
        <v>2</v>
      </c>
      <c r="D43" t="s">
        <v>1203</v>
      </c>
      <c r="E43" t="s">
        <v>1121</v>
      </c>
      <c r="F43" t="s">
        <v>1175</v>
      </c>
      <c r="G43">
        <v>24</v>
      </c>
      <c r="H43">
        <f t="shared" si="2"/>
        <v>26760</v>
      </c>
      <c r="I43">
        <v>2230</v>
      </c>
      <c r="J43">
        <v>2230</v>
      </c>
      <c r="K43">
        <v>2230</v>
      </c>
      <c r="L43">
        <v>2230</v>
      </c>
      <c r="M43">
        <v>2230</v>
      </c>
      <c r="N43">
        <v>2230</v>
      </c>
      <c r="O43">
        <v>2230</v>
      </c>
      <c r="P43">
        <v>2230</v>
      </c>
      <c r="Q43">
        <v>2230</v>
      </c>
      <c r="R43">
        <v>2230</v>
      </c>
      <c r="S43">
        <v>2230</v>
      </c>
      <c r="T43">
        <v>2230</v>
      </c>
      <c r="U43">
        <f t="shared" si="3"/>
        <v>1</v>
      </c>
      <c r="AA43">
        <v>41</v>
      </c>
      <c r="AB43" t="str">
        <f t="shared" si="4"/>
        <v/>
      </c>
    </row>
    <row r="44" spans="1:28">
      <c r="A44" t="str">
        <f t="shared" si="5"/>
        <v>2.1-15</v>
      </c>
      <c r="B44">
        <f t="shared" si="6"/>
        <v>15</v>
      </c>
      <c r="C44">
        <v>2</v>
      </c>
      <c r="D44" t="s">
        <v>1204</v>
      </c>
      <c r="E44" t="s">
        <v>1121</v>
      </c>
      <c r="F44" t="s">
        <v>1175</v>
      </c>
      <c r="G44">
        <v>24</v>
      </c>
      <c r="H44">
        <f t="shared" si="2"/>
        <v>26760</v>
      </c>
      <c r="I44">
        <v>2230</v>
      </c>
      <c r="J44">
        <v>2230</v>
      </c>
      <c r="K44">
        <v>2230</v>
      </c>
      <c r="L44">
        <v>2230</v>
      </c>
      <c r="M44">
        <v>2230</v>
      </c>
      <c r="N44">
        <v>2230</v>
      </c>
      <c r="O44">
        <v>2230</v>
      </c>
      <c r="P44">
        <v>2230</v>
      </c>
      <c r="Q44">
        <v>2230</v>
      </c>
      <c r="R44">
        <v>2230</v>
      </c>
      <c r="S44">
        <v>2230</v>
      </c>
      <c r="T44">
        <v>2230</v>
      </c>
      <c r="U44">
        <f t="shared" si="3"/>
        <v>1</v>
      </c>
      <c r="AA44">
        <v>42</v>
      </c>
      <c r="AB44" t="str">
        <f t="shared" si="4"/>
        <v/>
      </c>
    </row>
    <row r="45" spans="1:28">
      <c r="A45" t="str">
        <f t="shared" si="5"/>
        <v>2.1-16</v>
      </c>
      <c r="B45">
        <f t="shared" si="6"/>
        <v>16</v>
      </c>
      <c r="C45">
        <v>2</v>
      </c>
      <c r="D45" t="s">
        <v>2611</v>
      </c>
      <c r="E45" t="s">
        <v>1121</v>
      </c>
      <c r="F45" t="s">
        <v>1175</v>
      </c>
      <c r="G45">
        <v>24</v>
      </c>
      <c r="H45">
        <f t="shared" si="2"/>
        <v>13380</v>
      </c>
      <c r="I45" t="s">
        <v>2523</v>
      </c>
      <c r="J45" t="s">
        <v>2523</v>
      </c>
      <c r="K45" t="s">
        <v>2523</v>
      </c>
      <c r="L45" t="s">
        <v>2523</v>
      </c>
      <c r="M45" t="s">
        <v>2523</v>
      </c>
      <c r="N45" t="s">
        <v>2523</v>
      </c>
      <c r="O45">
        <v>2230</v>
      </c>
      <c r="P45">
        <v>2230</v>
      </c>
      <c r="Q45">
        <v>2230</v>
      </c>
      <c r="R45">
        <v>2230</v>
      </c>
      <c r="S45">
        <v>2230</v>
      </c>
      <c r="T45">
        <v>2230</v>
      </c>
      <c r="U45">
        <f t="shared" si="3"/>
        <v>1</v>
      </c>
      <c r="AA45">
        <v>43</v>
      </c>
      <c r="AB45" t="str">
        <f t="shared" si="4"/>
        <v/>
      </c>
    </row>
    <row r="46" spans="1:28">
      <c r="A46" t="str">
        <f t="shared" si="5"/>
        <v>2.1-17</v>
      </c>
      <c r="B46">
        <f t="shared" si="6"/>
        <v>17</v>
      </c>
      <c r="C46">
        <v>2</v>
      </c>
      <c r="D46" t="s">
        <v>1205</v>
      </c>
      <c r="E46" t="s">
        <v>1121</v>
      </c>
      <c r="F46" t="s">
        <v>1175</v>
      </c>
      <c r="G46">
        <v>24</v>
      </c>
      <c r="H46">
        <f t="shared" si="2"/>
        <v>8920</v>
      </c>
      <c r="I46">
        <v>2230</v>
      </c>
      <c r="J46">
        <v>2230</v>
      </c>
      <c r="K46">
        <v>2230</v>
      </c>
      <c r="L46">
        <v>2230</v>
      </c>
      <c r="M46" t="s">
        <v>2523</v>
      </c>
      <c r="N46" t="s">
        <v>2523</v>
      </c>
      <c r="O46" t="s">
        <v>2523</v>
      </c>
      <c r="P46" t="s">
        <v>2523</v>
      </c>
      <c r="Q46" t="s">
        <v>2523</v>
      </c>
      <c r="R46" t="s">
        <v>2523</v>
      </c>
      <c r="S46" t="s">
        <v>2523</v>
      </c>
      <c r="T46" t="s">
        <v>2523</v>
      </c>
      <c r="U46">
        <f t="shared" si="3"/>
        <v>1</v>
      </c>
      <c r="AA46">
        <v>44</v>
      </c>
      <c r="AB46" t="str">
        <f t="shared" si="4"/>
        <v/>
      </c>
    </row>
    <row r="47" spans="1:28">
      <c r="A47" t="str">
        <f t="shared" si="5"/>
        <v>2.1-18</v>
      </c>
      <c r="B47">
        <f t="shared" si="6"/>
        <v>18</v>
      </c>
      <c r="C47">
        <v>2</v>
      </c>
      <c r="D47" t="s">
        <v>2612</v>
      </c>
      <c r="E47" t="s">
        <v>1121</v>
      </c>
      <c r="F47" t="s">
        <v>1175</v>
      </c>
      <c r="G47">
        <v>24</v>
      </c>
      <c r="H47">
        <f t="shared" si="2"/>
        <v>4460</v>
      </c>
      <c r="I47" t="s">
        <v>2523</v>
      </c>
      <c r="J47" t="s">
        <v>2523</v>
      </c>
      <c r="K47" t="s">
        <v>2523</v>
      </c>
      <c r="L47" t="s">
        <v>2523</v>
      </c>
      <c r="M47" t="s">
        <v>2523</v>
      </c>
      <c r="N47" t="s">
        <v>2523</v>
      </c>
      <c r="O47">
        <v>2230</v>
      </c>
      <c r="P47">
        <v>2230</v>
      </c>
      <c r="Q47" t="s">
        <v>2523</v>
      </c>
      <c r="R47" t="s">
        <v>2523</v>
      </c>
      <c r="S47" t="s">
        <v>2523</v>
      </c>
      <c r="T47" t="s">
        <v>2523</v>
      </c>
      <c r="U47">
        <f t="shared" si="3"/>
        <v>1</v>
      </c>
      <c r="AA47">
        <v>45</v>
      </c>
      <c r="AB47" t="str">
        <f t="shared" si="4"/>
        <v/>
      </c>
    </row>
    <row r="48" spans="1:28">
      <c r="A48" t="str">
        <f t="shared" si="5"/>
        <v>2.1-19</v>
      </c>
      <c r="B48">
        <f t="shared" si="6"/>
        <v>19</v>
      </c>
      <c r="C48">
        <v>2</v>
      </c>
      <c r="D48" t="s">
        <v>1206</v>
      </c>
      <c r="E48" t="s">
        <v>1121</v>
      </c>
      <c r="F48" t="s">
        <v>1175</v>
      </c>
      <c r="G48">
        <v>24</v>
      </c>
      <c r="H48">
        <f t="shared" si="2"/>
        <v>26760</v>
      </c>
      <c r="I48">
        <v>2230</v>
      </c>
      <c r="J48">
        <v>2230</v>
      </c>
      <c r="K48">
        <v>2230</v>
      </c>
      <c r="L48">
        <v>2230</v>
      </c>
      <c r="M48">
        <v>2230</v>
      </c>
      <c r="N48">
        <v>2230</v>
      </c>
      <c r="O48">
        <v>2230</v>
      </c>
      <c r="P48">
        <v>2230</v>
      </c>
      <c r="Q48">
        <v>2230</v>
      </c>
      <c r="R48">
        <v>2230</v>
      </c>
      <c r="S48">
        <v>2230</v>
      </c>
      <c r="T48">
        <v>2230</v>
      </c>
      <c r="U48">
        <f t="shared" si="3"/>
        <v>1</v>
      </c>
      <c r="AB48" t="s">
        <v>2905</v>
      </c>
    </row>
    <row r="49" spans="1:21">
      <c r="A49" t="str">
        <f t="shared" si="5"/>
        <v>2.1-20</v>
      </c>
      <c r="B49">
        <f t="shared" si="6"/>
        <v>20</v>
      </c>
      <c r="C49">
        <v>2</v>
      </c>
      <c r="D49" t="s">
        <v>2613</v>
      </c>
      <c r="E49" t="s">
        <v>1178</v>
      </c>
      <c r="F49" t="s">
        <v>1175</v>
      </c>
      <c r="G49">
        <v>12</v>
      </c>
      <c r="H49">
        <f t="shared" si="2"/>
        <v>12220</v>
      </c>
      <c r="I49" t="s">
        <v>2523</v>
      </c>
      <c r="J49" t="s">
        <v>2523</v>
      </c>
      <c r="K49" t="s">
        <v>2523</v>
      </c>
      <c r="L49" t="s">
        <v>2523</v>
      </c>
      <c r="M49" t="s">
        <v>2523</v>
      </c>
      <c r="N49" t="s">
        <v>2523</v>
      </c>
      <c r="O49" t="s">
        <v>2523</v>
      </c>
      <c r="P49" t="s">
        <v>2523</v>
      </c>
      <c r="Q49" t="s">
        <v>2523</v>
      </c>
      <c r="R49" t="s">
        <v>2523</v>
      </c>
      <c r="S49">
        <v>6110</v>
      </c>
      <c r="T49">
        <v>6110</v>
      </c>
      <c r="U49">
        <f t="shared" si="3"/>
        <v>1</v>
      </c>
    </row>
    <row r="50" spans="1:21">
      <c r="A50" t="str">
        <f t="shared" si="5"/>
        <v>2.1-21</v>
      </c>
      <c r="B50">
        <f t="shared" si="6"/>
        <v>21</v>
      </c>
      <c r="C50">
        <v>2</v>
      </c>
      <c r="D50" t="s">
        <v>1207</v>
      </c>
      <c r="E50" t="s">
        <v>1178</v>
      </c>
      <c r="F50" t="s">
        <v>1175</v>
      </c>
      <c r="G50">
        <v>12</v>
      </c>
      <c r="H50">
        <f t="shared" si="2"/>
        <v>61100</v>
      </c>
      <c r="I50">
        <v>6110</v>
      </c>
      <c r="J50">
        <v>6110</v>
      </c>
      <c r="K50">
        <v>6110</v>
      </c>
      <c r="L50">
        <v>6110</v>
      </c>
      <c r="M50">
        <v>6110</v>
      </c>
      <c r="N50">
        <v>6110</v>
      </c>
      <c r="O50">
        <v>6110</v>
      </c>
      <c r="P50">
        <v>6110</v>
      </c>
      <c r="Q50">
        <v>6110</v>
      </c>
      <c r="R50">
        <v>6110</v>
      </c>
      <c r="S50" t="s">
        <v>2523</v>
      </c>
      <c r="T50" t="s">
        <v>2523</v>
      </c>
      <c r="U50">
        <f t="shared" si="3"/>
        <v>2</v>
      </c>
    </row>
    <row r="51" spans="1:21">
      <c r="A51" t="str">
        <f t="shared" si="5"/>
        <v>2.1-22</v>
      </c>
      <c r="B51">
        <f t="shared" si="6"/>
        <v>22</v>
      </c>
      <c r="C51">
        <v>2</v>
      </c>
      <c r="D51" t="s">
        <v>1193</v>
      </c>
      <c r="E51" t="s">
        <v>1124</v>
      </c>
      <c r="F51" t="s">
        <v>1171</v>
      </c>
      <c r="G51">
        <v>60</v>
      </c>
      <c r="H51">
        <f t="shared" si="2"/>
        <v>6560</v>
      </c>
      <c r="I51">
        <v>820</v>
      </c>
      <c r="J51">
        <v>820</v>
      </c>
      <c r="K51">
        <v>820</v>
      </c>
      <c r="L51">
        <v>820</v>
      </c>
      <c r="M51">
        <v>820</v>
      </c>
      <c r="N51">
        <v>820</v>
      </c>
      <c r="O51">
        <v>820</v>
      </c>
      <c r="P51">
        <v>820</v>
      </c>
      <c r="Q51" t="s">
        <v>2523</v>
      </c>
      <c r="R51" t="s">
        <v>2523</v>
      </c>
      <c r="S51" t="s">
        <v>2523</v>
      </c>
      <c r="T51" t="s">
        <v>2523</v>
      </c>
      <c r="U51">
        <f t="shared" si="3"/>
        <v>1</v>
      </c>
    </row>
    <row r="52" spans="1:21">
      <c r="A52" t="str">
        <f t="shared" si="5"/>
        <v>2.1-23</v>
      </c>
      <c r="B52">
        <f t="shared" si="6"/>
        <v>23</v>
      </c>
      <c r="C52">
        <v>2</v>
      </c>
      <c r="D52" t="s">
        <v>2614</v>
      </c>
      <c r="E52" t="s">
        <v>1124</v>
      </c>
      <c r="F52" t="s">
        <v>1171</v>
      </c>
      <c r="G52">
        <v>60</v>
      </c>
      <c r="H52">
        <f t="shared" si="2"/>
        <v>2460</v>
      </c>
      <c r="I52" t="s">
        <v>2523</v>
      </c>
      <c r="J52" t="s">
        <v>2523</v>
      </c>
      <c r="K52" t="s">
        <v>2523</v>
      </c>
      <c r="L52" t="s">
        <v>2523</v>
      </c>
      <c r="M52" t="s">
        <v>2523</v>
      </c>
      <c r="N52" t="s">
        <v>2523</v>
      </c>
      <c r="O52" t="s">
        <v>2523</v>
      </c>
      <c r="P52" t="s">
        <v>2523</v>
      </c>
      <c r="Q52" t="s">
        <v>2523</v>
      </c>
      <c r="R52">
        <v>820</v>
      </c>
      <c r="S52">
        <v>820</v>
      </c>
      <c r="T52">
        <v>820</v>
      </c>
      <c r="U52">
        <f t="shared" si="3"/>
        <v>1</v>
      </c>
    </row>
    <row r="53" spans="1:21">
      <c r="A53" t="str">
        <f t="shared" si="5"/>
        <v>2.1-24</v>
      </c>
      <c r="B53">
        <f t="shared" si="6"/>
        <v>24</v>
      </c>
      <c r="C53">
        <v>2</v>
      </c>
      <c r="D53" t="s">
        <v>1194</v>
      </c>
      <c r="E53" t="s">
        <v>1120</v>
      </c>
      <c r="F53" t="s">
        <v>1171</v>
      </c>
      <c r="G53">
        <v>60</v>
      </c>
      <c r="H53">
        <f t="shared" si="2"/>
        <v>33600</v>
      </c>
      <c r="I53">
        <v>2800</v>
      </c>
      <c r="J53">
        <v>2800</v>
      </c>
      <c r="K53">
        <v>2800</v>
      </c>
      <c r="L53">
        <v>2800</v>
      </c>
      <c r="M53">
        <v>2800</v>
      </c>
      <c r="N53">
        <v>2800</v>
      </c>
      <c r="O53">
        <v>2800</v>
      </c>
      <c r="P53">
        <v>2800</v>
      </c>
      <c r="Q53">
        <v>2800</v>
      </c>
      <c r="R53">
        <v>2800</v>
      </c>
      <c r="S53">
        <v>2800</v>
      </c>
      <c r="T53">
        <v>2800</v>
      </c>
      <c r="U53">
        <f t="shared" si="3"/>
        <v>1</v>
      </c>
    </row>
    <row r="54" spans="1:21">
      <c r="A54" t="str">
        <f t="shared" si="5"/>
        <v>2.1-25</v>
      </c>
      <c r="B54">
        <f t="shared" si="6"/>
        <v>25</v>
      </c>
      <c r="C54">
        <v>2</v>
      </c>
      <c r="D54" t="s">
        <v>1208</v>
      </c>
      <c r="E54" t="s">
        <v>1122</v>
      </c>
      <c r="F54" t="s">
        <v>1171</v>
      </c>
      <c r="G54">
        <v>30</v>
      </c>
      <c r="H54">
        <f t="shared" si="2"/>
        <v>93000</v>
      </c>
      <c r="I54">
        <v>7750</v>
      </c>
      <c r="J54">
        <v>7750</v>
      </c>
      <c r="K54">
        <v>7750</v>
      </c>
      <c r="L54">
        <v>7750</v>
      </c>
      <c r="M54">
        <v>7750</v>
      </c>
      <c r="N54">
        <v>7750</v>
      </c>
      <c r="O54">
        <v>7750</v>
      </c>
      <c r="P54">
        <v>7750</v>
      </c>
      <c r="Q54">
        <v>7750</v>
      </c>
      <c r="R54">
        <v>7750</v>
      </c>
      <c r="S54">
        <v>7750</v>
      </c>
      <c r="T54">
        <v>7750</v>
      </c>
      <c r="U54">
        <f t="shared" si="3"/>
        <v>1</v>
      </c>
    </row>
    <row r="55" spans="1:21">
      <c r="A55" t="str">
        <f t="shared" si="5"/>
        <v>3.1-1</v>
      </c>
      <c r="B55">
        <f t="shared" si="6"/>
        <v>1</v>
      </c>
      <c r="C55">
        <v>3</v>
      </c>
      <c r="D55" t="s">
        <v>1210</v>
      </c>
      <c r="E55" t="s">
        <v>1174</v>
      </c>
      <c r="F55" t="s">
        <v>1175</v>
      </c>
      <c r="G55">
        <v>48</v>
      </c>
      <c r="H55">
        <f t="shared" si="2"/>
        <v>39360</v>
      </c>
      <c r="I55">
        <v>3280</v>
      </c>
      <c r="J55">
        <v>3280</v>
      </c>
      <c r="K55">
        <v>3280</v>
      </c>
      <c r="L55">
        <v>3280</v>
      </c>
      <c r="M55">
        <v>3280</v>
      </c>
      <c r="N55">
        <v>3280</v>
      </c>
      <c r="O55">
        <v>3280</v>
      </c>
      <c r="P55">
        <v>3280</v>
      </c>
      <c r="Q55">
        <v>3280</v>
      </c>
      <c r="R55">
        <v>3280</v>
      </c>
      <c r="S55">
        <v>3280</v>
      </c>
      <c r="T55">
        <v>3280</v>
      </c>
      <c r="U55">
        <f t="shared" si="3"/>
        <v>1</v>
      </c>
    </row>
    <row r="56" spans="1:21">
      <c r="A56" t="str">
        <f t="shared" si="5"/>
        <v>3.1-2</v>
      </c>
      <c r="B56">
        <f t="shared" si="6"/>
        <v>2</v>
      </c>
      <c r="C56">
        <v>3</v>
      </c>
      <c r="D56" t="s">
        <v>1211</v>
      </c>
      <c r="E56" t="s">
        <v>1174</v>
      </c>
      <c r="F56" t="s">
        <v>1175</v>
      </c>
      <c r="G56">
        <v>48</v>
      </c>
      <c r="H56">
        <f t="shared" si="2"/>
        <v>39360</v>
      </c>
      <c r="I56">
        <v>3280</v>
      </c>
      <c r="J56">
        <v>3280</v>
      </c>
      <c r="K56">
        <v>3280</v>
      </c>
      <c r="L56">
        <v>3280</v>
      </c>
      <c r="M56">
        <v>3280</v>
      </c>
      <c r="N56">
        <v>3280</v>
      </c>
      <c r="O56">
        <v>3280</v>
      </c>
      <c r="P56">
        <v>3280</v>
      </c>
      <c r="Q56">
        <v>3280</v>
      </c>
      <c r="R56">
        <v>3280</v>
      </c>
      <c r="S56">
        <v>3280</v>
      </c>
      <c r="T56">
        <v>3280</v>
      </c>
      <c r="U56">
        <f t="shared" si="3"/>
        <v>1</v>
      </c>
    </row>
    <row r="57" spans="1:21">
      <c r="A57" t="str">
        <f t="shared" si="5"/>
        <v>3.1-3</v>
      </c>
      <c r="B57">
        <f t="shared" si="6"/>
        <v>3</v>
      </c>
      <c r="C57">
        <v>3</v>
      </c>
      <c r="D57" t="s">
        <v>2615</v>
      </c>
      <c r="E57" t="s">
        <v>1119</v>
      </c>
      <c r="F57" t="s">
        <v>1175</v>
      </c>
      <c r="G57">
        <v>24</v>
      </c>
      <c r="H57">
        <f t="shared" si="2"/>
        <v>1800</v>
      </c>
      <c r="I57" t="s">
        <v>2523</v>
      </c>
      <c r="J57" t="s">
        <v>2523</v>
      </c>
      <c r="K57" t="s">
        <v>2523</v>
      </c>
      <c r="L57" t="s">
        <v>2523</v>
      </c>
      <c r="M57" t="s">
        <v>2523</v>
      </c>
      <c r="N57" t="s">
        <v>2523</v>
      </c>
      <c r="O57" t="s">
        <v>2523</v>
      </c>
      <c r="P57" t="s">
        <v>2523</v>
      </c>
      <c r="Q57" t="s">
        <v>2523</v>
      </c>
      <c r="R57">
        <v>600</v>
      </c>
      <c r="S57">
        <v>600</v>
      </c>
      <c r="T57">
        <v>600</v>
      </c>
      <c r="U57">
        <f t="shared" si="3"/>
        <v>1</v>
      </c>
    </row>
    <row r="58" spans="1:21">
      <c r="A58" t="str">
        <f t="shared" si="5"/>
        <v>3.1-4</v>
      </c>
      <c r="B58">
        <f t="shared" si="6"/>
        <v>4</v>
      </c>
      <c r="C58">
        <v>3</v>
      </c>
      <c r="D58" t="s">
        <v>2616</v>
      </c>
      <c r="E58" t="s">
        <v>1119</v>
      </c>
      <c r="F58" t="s">
        <v>1175</v>
      </c>
      <c r="G58">
        <v>24</v>
      </c>
      <c r="H58">
        <f t="shared" si="2"/>
        <v>1800</v>
      </c>
      <c r="I58" t="s">
        <v>2523</v>
      </c>
      <c r="J58" t="s">
        <v>2523</v>
      </c>
      <c r="K58" t="s">
        <v>2523</v>
      </c>
      <c r="L58" t="s">
        <v>2523</v>
      </c>
      <c r="M58" t="s">
        <v>2523</v>
      </c>
      <c r="N58" t="s">
        <v>2523</v>
      </c>
      <c r="O58" t="s">
        <v>2523</v>
      </c>
      <c r="P58" t="s">
        <v>2523</v>
      </c>
      <c r="Q58" t="s">
        <v>2523</v>
      </c>
      <c r="R58">
        <v>600</v>
      </c>
      <c r="S58">
        <v>600</v>
      </c>
      <c r="T58">
        <v>600</v>
      </c>
      <c r="U58">
        <f t="shared" si="3"/>
        <v>1</v>
      </c>
    </row>
    <row r="59" spans="1:21">
      <c r="A59" t="str">
        <f t="shared" si="5"/>
        <v>3.1-5</v>
      </c>
      <c r="B59">
        <f t="shared" si="6"/>
        <v>5</v>
      </c>
      <c r="C59">
        <v>3</v>
      </c>
      <c r="D59" t="s">
        <v>2617</v>
      </c>
      <c r="E59" t="s">
        <v>1119</v>
      </c>
      <c r="F59" t="s">
        <v>1175</v>
      </c>
      <c r="G59">
        <v>24</v>
      </c>
      <c r="H59">
        <f t="shared" si="2"/>
        <v>1800</v>
      </c>
      <c r="I59" t="s">
        <v>2523</v>
      </c>
      <c r="J59" t="s">
        <v>2523</v>
      </c>
      <c r="K59" t="s">
        <v>2523</v>
      </c>
      <c r="L59" t="s">
        <v>2523</v>
      </c>
      <c r="M59" t="s">
        <v>2523</v>
      </c>
      <c r="N59" t="s">
        <v>2523</v>
      </c>
      <c r="O59" t="s">
        <v>2523</v>
      </c>
      <c r="P59" t="s">
        <v>2523</v>
      </c>
      <c r="Q59" t="s">
        <v>2523</v>
      </c>
      <c r="R59">
        <v>600</v>
      </c>
      <c r="S59">
        <v>600</v>
      </c>
      <c r="T59">
        <v>600</v>
      </c>
      <c r="U59">
        <f t="shared" si="3"/>
        <v>1</v>
      </c>
    </row>
    <row r="60" spans="1:21">
      <c r="A60" t="str">
        <f t="shared" si="5"/>
        <v>3.1-6</v>
      </c>
      <c r="B60">
        <f t="shared" si="6"/>
        <v>6</v>
      </c>
      <c r="C60">
        <v>3</v>
      </c>
      <c r="D60" t="s">
        <v>1212</v>
      </c>
      <c r="E60" t="s">
        <v>1119</v>
      </c>
      <c r="F60" t="s">
        <v>1175</v>
      </c>
      <c r="G60">
        <v>24</v>
      </c>
      <c r="H60">
        <f t="shared" si="2"/>
        <v>7200</v>
      </c>
      <c r="I60">
        <v>600</v>
      </c>
      <c r="J60">
        <v>600</v>
      </c>
      <c r="K60">
        <v>600</v>
      </c>
      <c r="L60">
        <v>600</v>
      </c>
      <c r="M60">
        <v>600</v>
      </c>
      <c r="N60">
        <v>600</v>
      </c>
      <c r="O60">
        <v>600</v>
      </c>
      <c r="P60">
        <v>600</v>
      </c>
      <c r="Q60">
        <v>600</v>
      </c>
      <c r="R60">
        <v>600</v>
      </c>
      <c r="S60">
        <v>600</v>
      </c>
      <c r="T60">
        <v>600</v>
      </c>
      <c r="U60">
        <f t="shared" si="3"/>
        <v>1</v>
      </c>
    </row>
    <row r="61" spans="1:21">
      <c r="A61" t="str">
        <f t="shared" si="5"/>
        <v>3.1-7</v>
      </c>
      <c r="B61">
        <f t="shared" si="6"/>
        <v>7</v>
      </c>
      <c r="C61">
        <v>3</v>
      </c>
      <c r="D61" t="s">
        <v>2618</v>
      </c>
      <c r="E61" t="s">
        <v>1119</v>
      </c>
      <c r="F61" t="s">
        <v>1175</v>
      </c>
      <c r="G61">
        <v>24</v>
      </c>
      <c r="H61">
        <f t="shared" si="2"/>
        <v>1200</v>
      </c>
      <c r="I61" t="s">
        <v>2523</v>
      </c>
      <c r="J61" t="s">
        <v>2523</v>
      </c>
      <c r="K61" t="s">
        <v>2523</v>
      </c>
      <c r="L61" t="s">
        <v>2523</v>
      </c>
      <c r="M61" t="s">
        <v>2523</v>
      </c>
      <c r="N61" t="s">
        <v>2523</v>
      </c>
      <c r="O61" t="s">
        <v>2523</v>
      </c>
      <c r="P61" t="s">
        <v>2523</v>
      </c>
      <c r="Q61" t="s">
        <v>2523</v>
      </c>
      <c r="R61" t="s">
        <v>2523</v>
      </c>
      <c r="S61">
        <v>600</v>
      </c>
      <c r="T61">
        <v>600</v>
      </c>
      <c r="U61">
        <f t="shared" si="3"/>
        <v>1</v>
      </c>
    </row>
    <row r="62" spans="1:21">
      <c r="A62" t="str">
        <f t="shared" si="5"/>
        <v>3.1-8</v>
      </c>
      <c r="B62">
        <f t="shared" si="6"/>
        <v>8</v>
      </c>
      <c r="C62">
        <v>3</v>
      </c>
      <c r="D62" t="s">
        <v>1213</v>
      </c>
      <c r="E62" t="s">
        <v>1119</v>
      </c>
      <c r="F62" t="s">
        <v>1175</v>
      </c>
      <c r="G62">
        <v>24</v>
      </c>
      <c r="H62">
        <f t="shared" si="2"/>
        <v>4800</v>
      </c>
      <c r="I62">
        <v>600</v>
      </c>
      <c r="J62">
        <v>600</v>
      </c>
      <c r="K62">
        <v>600</v>
      </c>
      <c r="L62">
        <v>600</v>
      </c>
      <c r="M62">
        <v>600</v>
      </c>
      <c r="N62">
        <v>600</v>
      </c>
      <c r="O62">
        <v>600</v>
      </c>
      <c r="P62">
        <v>600</v>
      </c>
      <c r="Q62" t="s">
        <v>2523</v>
      </c>
      <c r="R62" t="s">
        <v>2523</v>
      </c>
      <c r="S62" t="s">
        <v>2523</v>
      </c>
      <c r="T62" t="s">
        <v>2523</v>
      </c>
      <c r="U62">
        <f t="shared" si="3"/>
        <v>1</v>
      </c>
    </row>
    <row r="63" spans="1:21">
      <c r="A63" t="str">
        <f t="shared" si="5"/>
        <v>3.1-9</v>
      </c>
      <c r="B63">
        <f t="shared" si="6"/>
        <v>9</v>
      </c>
      <c r="C63">
        <v>3</v>
      </c>
      <c r="D63" t="s">
        <v>1214</v>
      </c>
      <c r="E63" t="s">
        <v>1119</v>
      </c>
      <c r="F63" t="s">
        <v>1175</v>
      </c>
      <c r="G63">
        <v>24</v>
      </c>
      <c r="H63">
        <f t="shared" ref="H63:H118" si="7">SUM(I63:T63)</f>
        <v>7200</v>
      </c>
      <c r="I63">
        <v>600</v>
      </c>
      <c r="J63">
        <v>600</v>
      </c>
      <c r="K63">
        <v>600</v>
      </c>
      <c r="L63">
        <v>600</v>
      </c>
      <c r="M63">
        <v>600</v>
      </c>
      <c r="N63">
        <v>600</v>
      </c>
      <c r="O63">
        <v>600</v>
      </c>
      <c r="P63">
        <v>600</v>
      </c>
      <c r="Q63">
        <v>600</v>
      </c>
      <c r="R63">
        <v>600</v>
      </c>
      <c r="S63">
        <v>600</v>
      </c>
      <c r="T63">
        <v>600</v>
      </c>
      <c r="U63">
        <f t="shared" si="3"/>
        <v>1</v>
      </c>
    </row>
    <row r="64" spans="1:21">
      <c r="A64" t="str">
        <f t="shared" si="5"/>
        <v>3.1-10</v>
      </c>
      <c r="B64">
        <f t="shared" si="6"/>
        <v>10</v>
      </c>
      <c r="C64">
        <v>3</v>
      </c>
      <c r="D64" t="s">
        <v>1215</v>
      </c>
      <c r="E64" t="s">
        <v>1119</v>
      </c>
      <c r="F64" t="s">
        <v>1175</v>
      </c>
      <c r="G64">
        <v>24</v>
      </c>
      <c r="H64">
        <f t="shared" si="7"/>
        <v>7200</v>
      </c>
      <c r="I64">
        <v>600</v>
      </c>
      <c r="J64">
        <v>600</v>
      </c>
      <c r="K64">
        <v>600</v>
      </c>
      <c r="L64">
        <v>600</v>
      </c>
      <c r="M64">
        <v>600</v>
      </c>
      <c r="N64">
        <v>600</v>
      </c>
      <c r="O64">
        <v>600</v>
      </c>
      <c r="P64">
        <v>600</v>
      </c>
      <c r="Q64">
        <v>600</v>
      </c>
      <c r="R64">
        <v>600</v>
      </c>
      <c r="S64">
        <v>600</v>
      </c>
      <c r="T64">
        <v>600</v>
      </c>
      <c r="U64">
        <f t="shared" si="3"/>
        <v>1</v>
      </c>
    </row>
    <row r="65" spans="1:21">
      <c r="A65" t="str">
        <f t="shared" si="5"/>
        <v>3.1-11</v>
      </c>
      <c r="B65">
        <f t="shared" si="6"/>
        <v>11</v>
      </c>
      <c r="C65">
        <v>3</v>
      </c>
      <c r="D65" t="s">
        <v>2619</v>
      </c>
      <c r="E65" t="s">
        <v>1119</v>
      </c>
      <c r="F65" t="s">
        <v>1175</v>
      </c>
      <c r="G65">
        <v>24</v>
      </c>
      <c r="H65">
        <f t="shared" si="7"/>
        <v>1800</v>
      </c>
      <c r="I65" t="s">
        <v>2523</v>
      </c>
      <c r="J65" t="s">
        <v>2523</v>
      </c>
      <c r="K65" t="s">
        <v>2523</v>
      </c>
      <c r="L65" t="s">
        <v>2523</v>
      </c>
      <c r="M65" t="s">
        <v>2523</v>
      </c>
      <c r="N65" t="s">
        <v>2523</v>
      </c>
      <c r="O65" t="s">
        <v>2523</v>
      </c>
      <c r="P65" t="s">
        <v>2523</v>
      </c>
      <c r="Q65" t="s">
        <v>2523</v>
      </c>
      <c r="R65">
        <v>600</v>
      </c>
      <c r="S65">
        <v>600</v>
      </c>
      <c r="T65">
        <v>600</v>
      </c>
      <c r="U65">
        <f t="shared" si="3"/>
        <v>1</v>
      </c>
    </row>
    <row r="66" spans="1:21">
      <c r="A66" t="str">
        <f t="shared" si="5"/>
        <v>3.1-12</v>
      </c>
      <c r="B66">
        <f t="shared" si="6"/>
        <v>12</v>
      </c>
      <c r="C66">
        <v>3</v>
      </c>
      <c r="D66" t="s">
        <v>1216</v>
      </c>
      <c r="E66" t="s">
        <v>1119</v>
      </c>
      <c r="F66" t="s">
        <v>1175</v>
      </c>
      <c r="G66">
        <v>24</v>
      </c>
      <c r="H66">
        <f t="shared" si="7"/>
        <v>7200</v>
      </c>
      <c r="I66">
        <v>600</v>
      </c>
      <c r="J66">
        <v>600</v>
      </c>
      <c r="K66">
        <v>600</v>
      </c>
      <c r="L66">
        <v>600</v>
      </c>
      <c r="M66">
        <v>600</v>
      </c>
      <c r="N66">
        <v>600</v>
      </c>
      <c r="O66">
        <v>600</v>
      </c>
      <c r="P66">
        <v>600</v>
      </c>
      <c r="Q66">
        <v>600</v>
      </c>
      <c r="R66">
        <v>600</v>
      </c>
      <c r="S66">
        <v>600</v>
      </c>
      <c r="T66">
        <v>600</v>
      </c>
      <c r="U66">
        <f t="shared" ref="U66:U129" si="8">COUNTIF($D:$D,D66)</f>
        <v>1</v>
      </c>
    </row>
    <row r="67" spans="1:21">
      <c r="A67" t="str">
        <f t="shared" si="5"/>
        <v>3.1-13</v>
      </c>
      <c r="B67">
        <f t="shared" si="6"/>
        <v>13</v>
      </c>
      <c r="C67">
        <v>3</v>
      </c>
      <c r="D67" t="s">
        <v>1217</v>
      </c>
      <c r="E67" t="s">
        <v>1119</v>
      </c>
      <c r="F67" t="s">
        <v>1175</v>
      </c>
      <c r="G67">
        <v>24</v>
      </c>
      <c r="H67">
        <f t="shared" si="7"/>
        <v>7200</v>
      </c>
      <c r="I67">
        <v>600</v>
      </c>
      <c r="J67">
        <v>600</v>
      </c>
      <c r="K67">
        <v>600</v>
      </c>
      <c r="L67">
        <v>600</v>
      </c>
      <c r="M67">
        <v>600</v>
      </c>
      <c r="N67">
        <v>600</v>
      </c>
      <c r="O67">
        <v>600</v>
      </c>
      <c r="P67">
        <v>600</v>
      </c>
      <c r="Q67">
        <v>600</v>
      </c>
      <c r="R67">
        <v>600</v>
      </c>
      <c r="S67">
        <v>600</v>
      </c>
      <c r="T67">
        <v>600</v>
      </c>
      <c r="U67">
        <f t="shared" si="8"/>
        <v>1</v>
      </c>
    </row>
    <row r="68" spans="1:21">
      <c r="A68" t="str">
        <f t="shared" si="5"/>
        <v>3.1-14</v>
      </c>
      <c r="B68">
        <f t="shared" si="6"/>
        <v>14</v>
      </c>
      <c r="C68">
        <v>3</v>
      </c>
      <c r="D68" t="s">
        <v>2620</v>
      </c>
      <c r="E68" t="s">
        <v>1119</v>
      </c>
      <c r="F68" t="s">
        <v>1175</v>
      </c>
      <c r="G68">
        <v>24</v>
      </c>
      <c r="H68">
        <f t="shared" si="7"/>
        <v>1800</v>
      </c>
      <c r="I68" t="s">
        <v>2523</v>
      </c>
      <c r="J68" t="s">
        <v>2523</v>
      </c>
      <c r="K68" t="s">
        <v>2523</v>
      </c>
      <c r="L68" t="s">
        <v>2523</v>
      </c>
      <c r="M68" t="s">
        <v>2523</v>
      </c>
      <c r="N68" t="s">
        <v>2523</v>
      </c>
      <c r="O68" t="s">
        <v>2523</v>
      </c>
      <c r="P68" t="s">
        <v>2523</v>
      </c>
      <c r="Q68" t="s">
        <v>2523</v>
      </c>
      <c r="R68">
        <v>600</v>
      </c>
      <c r="S68">
        <v>600</v>
      </c>
      <c r="T68">
        <v>600</v>
      </c>
      <c r="U68">
        <f t="shared" si="8"/>
        <v>1</v>
      </c>
    </row>
    <row r="69" spans="1:21">
      <c r="A69" t="str">
        <f t="shared" si="5"/>
        <v>3.1-15</v>
      </c>
      <c r="B69">
        <f t="shared" si="6"/>
        <v>15</v>
      </c>
      <c r="C69">
        <v>3</v>
      </c>
      <c r="D69" t="s">
        <v>1218</v>
      </c>
      <c r="E69" t="s">
        <v>1119</v>
      </c>
      <c r="F69" t="s">
        <v>1175</v>
      </c>
      <c r="G69">
        <v>24</v>
      </c>
      <c r="H69">
        <f t="shared" si="7"/>
        <v>3600</v>
      </c>
      <c r="I69">
        <v>600</v>
      </c>
      <c r="J69">
        <v>600</v>
      </c>
      <c r="K69">
        <v>600</v>
      </c>
      <c r="L69">
        <v>600</v>
      </c>
      <c r="M69">
        <v>600</v>
      </c>
      <c r="N69">
        <v>600</v>
      </c>
      <c r="O69" t="s">
        <v>2523</v>
      </c>
      <c r="P69" t="s">
        <v>2523</v>
      </c>
      <c r="Q69" t="s">
        <v>2523</v>
      </c>
      <c r="R69" t="s">
        <v>2523</v>
      </c>
      <c r="S69" t="s">
        <v>2523</v>
      </c>
      <c r="T69" t="s">
        <v>2523</v>
      </c>
      <c r="U69">
        <f t="shared" si="8"/>
        <v>1</v>
      </c>
    </row>
    <row r="70" spans="1:21">
      <c r="A70" t="str">
        <f t="shared" si="5"/>
        <v>3.1-16</v>
      </c>
      <c r="B70">
        <f t="shared" si="6"/>
        <v>16</v>
      </c>
      <c r="C70">
        <v>3</v>
      </c>
      <c r="D70" t="s">
        <v>2621</v>
      </c>
      <c r="E70" t="s">
        <v>1119</v>
      </c>
      <c r="F70" t="s">
        <v>1175</v>
      </c>
      <c r="G70">
        <v>24</v>
      </c>
      <c r="H70">
        <f t="shared" si="7"/>
        <v>1200</v>
      </c>
      <c r="I70" t="s">
        <v>2523</v>
      </c>
      <c r="J70" t="s">
        <v>2523</v>
      </c>
      <c r="K70" t="s">
        <v>2523</v>
      </c>
      <c r="L70" t="s">
        <v>2523</v>
      </c>
      <c r="M70" t="s">
        <v>2523</v>
      </c>
      <c r="N70" t="s">
        <v>2523</v>
      </c>
      <c r="O70" t="s">
        <v>2523</v>
      </c>
      <c r="P70" t="s">
        <v>2523</v>
      </c>
      <c r="Q70" t="s">
        <v>2523</v>
      </c>
      <c r="R70" t="s">
        <v>2523</v>
      </c>
      <c r="S70">
        <v>600</v>
      </c>
      <c r="T70">
        <v>600</v>
      </c>
      <c r="U70">
        <f t="shared" si="8"/>
        <v>1</v>
      </c>
    </row>
    <row r="71" spans="1:21">
      <c r="A71" t="str">
        <f t="shared" si="5"/>
        <v>3.1-17</v>
      </c>
      <c r="B71">
        <f t="shared" si="6"/>
        <v>17</v>
      </c>
      <c r="C71">
        <v>3</v>
      </c>
      <c r="D71" t="s">
        <v>1219</v>
      </c>
      <c r="E71" t="s">
        <v>1119</v>
      </c>
      <c r="F71" t="s">
        <v>1175</v>
      </c>
      <c r="G71">
        <v>24</v>
      </c>
      <c r="H71">
        <f t="shared" si="7"/>
        <v>7200</v>
      </c>
      <c r="I71">
        <v>600</v>
      </c>
      <c r="J71">
        <v>600</v>
      </c>
      <c r="K71">
        <v>600</v>
      </c>
      <c r="L71">
        <v>600</v>
      </c>
      <c r="M71">
        <v>600</v>
      </c>
      <c r="N71">
        <v>600</v>
      </c>
      <c r="O71">
        <v>600</v>
      </c>
      <c r="P71">
        <v>600</v>
      </c>
      <c r="Q71">
        <v>600</v>
      </c>
      <c r="R71">
        <v>600</v>
      </c>
      <c r="S71">
        <v>600</v>
      </c>
      <c r="T71">
        <v>600</v>
      </c>
      <c r="U71">
        <f t="shared" si="8"/>
        <v>1</v>
      </c>
    </row>
    <row r="72" spans="1:21">
      <c r="A72" t="str">
        <f t="shared" si="5"/>
        <v>3.1-18</v>
      </c>
      <c r="B72">
        <f t="shared" si="6"/>
        <v>18</v>
      </c>
      <c r="C72">
        <v>3</v>
      </c>
      <c r="D72" t="s">
        <v>2622</v>
      </c>
      <c r="E72" t="s">
        <v>1119</v>
      </c>
      <c r="F72" t="s">
        <v>1175</v>
      </c>
      <c r="G72">
        <v>24</v>
      </c>
      <c r="H72">
        <f t="shared" si="7"/>
        <v>1800</v>
      </c>
      <c r="I72" t="s">
        <v>2523</v>
      </c>
      <c r="J72" t="s">
        <v>2523</v>
      </c>
      <c r="K72" t="s">
        <v>2523</v>
      </c>
      <c r="L72" t="s">
        <v>2523</v>
      </c>
      <c r="M72" t="s">
        <v>2523</v>
      </c>
      <c r="N72" t="s">
        <v>2523</v>
      </c>
      <c r="O72" t="s">
        <v>2523</v>
      </c>
      <c r="P72" t="s">
        <v>2523</v>
      </c>
      <c r="Q72" t="s">
        <v>2523</v>
      </c>
      <c r="R72">
        <v>600</v>
      </c>
      <c r="S72">
        <v>600</v>
      </c>
      <c r="T72">
        <v>600</v>
      </c>
      <c r="U72">
        <f t="shared" si="8"/>
        <v>1</v>
      </c>
    </row>
    <row r="73" spans="1:21">
      <c r="A73" t="str">
        <f t="shared" si="5"/>
        <v>3.1-19</v>
      </c>
      <c r="B73">
        <f t="shared" si="6"/>
        <v>19</v>
      </c>
      <c r="C73">
        <v>3</v>
      </c>
      <c r="D73" t="s">
        <v>1220</v>
      </c>
      <c r="E73" t="s">
        <v>1119</v>
      </c>
      <c r="F73" t="s">
        <v>1175</v>
      </c>
      <c r="G73">
        <v>24</v>
      </c>
      <c r="H73">
        <f t="shared" si="7"/>
        <v>7200</v>
      </c>
      <c r="I73">
        <v>600</v>
      </c>
      <c r="J73">
        <v>600</v>
      </c>
      <c r="K73">
        <v>600</v>
      </c>
      <c r="L73">
        <v>600</v>
      </c>
      <c r="M73">
        <v>600</v>
      </c>
      <c r="N73">
        <v>600</v>
      </c>
      <c r="O73">
        <v>600</v>
      </c>
      <c r="P73">
        <v>600</v>
      </c>
      <c r="Q73">
        <v>600</v>
      </c>
      <c r="R73">
        <v>600</v>
      </c>
      <c r="S73">
        <v>600</v>
      </c>
      <c r="T73">
        <v>600</v>
      </c>
      <c r="U73">
        <f t="shared" si="8"/>
        <v>1</v>
      </c>
    </row>
    <row r="74" spans="1:21">
      <c r="A74" t="str">
        <f t="shared" si="5"/>
        <v>3.1-20</v>
      </c>
      <c r="B74">
        <f t="shared" si="6"/>
        <v>20</v>
      </c>
      <c r="C74">
        <v>3</v>
      </c>
      <c r="D74" t="s">
        <v>1221</v>
      </c>
      <c r="E74" t="s">
        <v>1119</v>
      </c>
      <c r="F74" t="s">
        <v>1175</v>
      </c>
      <c r="G74">
        <v>24</v>
      </c>
      <c r="H74">
        <f t="shared" si="7"/>
        <v>7200</v>
      </c>
      <c r="I74">
        <v>600</v>
      </c>
      <c r="J74">
        <v>600</v>
      </c>
      <c r="K74">
        <v>600</v>
      </c>
      <c r="L74">
        <v>600</v>
      </c>
      <c r="M74">
        <v>600</v>
      </c>
      <c r="N74">
        <v>600</v>
      </c>
      <c r="O74">
        <v>600</v>
      </c>
      <c r="P74">
        <v>600</v>
      </c>
      <c r="Q74">
        <v>600</v>
      </c>
      <c r="R74">
        <v>600</v>
      </c>
      <c r="S74">
        <v>600</v>
      </c>
      <c r="T74">
        <v>600</v>
      </c>
      <c r="U74">
        <f t="shared" si="8"/>
        <v>1</v>
      </c>
    </row>
    <row r="75" spans="1:21">
      <c r="A75" t="str">
        <f t="shared" si="5"/>
        <v>3.1-21</v>
      </c>
      <c r="B75">
        <f t="shared" si="6"/>
        <v>21</v>
      </c>
      <c r="C75">
        <v>3</v>
      </c>
      <c r="D75" t="s">
        <v>1222</v>
      </c>
      <c r="E75" t="s">
        <v>1119</v>
      </c>
      <c r="F75" t="s">
        <v>1175</v>
      </c>
      <c r="G75">
        <v>24</v>
      </c>
      <c r="H75">
        <f t="shared" si="7"/>
        <v>7200</v>
      </c>
      <c r="I75">
        <v>600</v>
      </c>
      <c r="J75">
        <v>600</v>
      </c>
      <c r="K75">
        <v>600</v>
      </c>
      <c r="L75">
        <v>600</v>
      </c>
      <c r="M75">
        <v>600</v>
      </c>
      <c r="N75">
        <v>600</v>
      </c>
      <c r="O75">
        <v>600</v>
      </c>
      <c r="P75">
        <v>600</v>
      </c>
      <c r="Q75">
        <v>600</v>
      </c>
      <c r="R75">
        <v>600</v>
      </c>
      <c r="S75">
        <v>600</v>
      </c>
      <c r="T75">
        <v>600</v>
      </c>
      <c r="U75">
        <f t="shared" si="8"/>
        <v>1</v>
      </c>
    </row>
    <row r="76" spans="1:21">
      <c r="A76" t="str">
        <f t="shared" si="5"/>
        <v>3.1-22</v>
      </c>
      <c r="B76">
        <f t="shared" si="6"/>
        <v>22</v>
      </c>
      <c r="C76">
        <v>3</v>
      </c>
      <c r="D76" t="s">
        <v>1223</v>
      </c>
      <c r="E76" t="s">
        <v>1119</v>
      </c>
      <c r="F76" t="s">
        <v>1175</v>
      </c>
      <c r="G76">
        <v>24</v>
      </c>
      <c r="H76">
        <f t="shared" si="7"/>
        <v>2400</v>
      </c>
      <c r="I76">
        <v>600</v>
      </c>
      <c r="J76">
        <v>600</v>
      </c>
      <c r="K76">
        <v>600</v>
      </c>
      <c r="L76">
        <v>600</v>
      </c>
      <c r="M76" t="s">
        <v>2523</v>
      </c>
      <c r="N76" t="s">
        <v>2523</v>
      </c>
      <c r="O76" t="s">
        <v>2523</v>
      </c>
      <c r="P76" t="s">
        <v>2523</v>
      </c>
      <c r="Q76" t="s">
        <v>2523</v>
      </c>
      <c r="R76" t="s">
        <v>2523</v>
      </c>
      <c r="S76" t="s">
        <v>2523</v>
      </c>
      <c r="T76" t="s">
        <v>2523</v>
      </c>
      <c r="U76">
        <f t="shared" si="8"/>
        <v>1</v>
      </c>
    </row>
    <row r="77" spans="1:21">
      <c r="A77" t="str">
        <f t="shared" si="5"/>
        <v>3.1-23</v>
      </c>
      <c r="B77">
        <f t="shared" si="6"/>
        <v>23</v>
      </c>
      <c r="C77">
        <v>3</v>
      </c>
      <c r="D77" t="s">
        <v>1224</v>
      </c>
      <c r="E77" t="s">
        <v>1121</v>
      </c>
      <c r="F77" t="s">
        <v>1175</v>
      </c>
      <c r="G77">
        <v>24</v>
      </c>
      <c r="H77">
        <f t="shared" si="7"/>
        <v>15610</v>
      </c>
      <c r="I77">
        <v>2230</v>
      </c>
      <c r="J77">
        <v>2230</v>
      </c>
      <c r="K77">
        <v>2230</v>
      </c>
      <c r="L77">
        <v>2230</v>
      </c>
      <c r="M77">
        <v>2230</v>
      </c>
      <c r="N77">
        <v>2230</v>
      </c>
      <c r="O77">
        <v>2230</v>
      </c>
      <c r="P77" t="s">
        <v>2523</v>
      </c>
      <c r="Q77" t="s">
        <v>2523</v>
      </c>
      <c r="R77" t="s">
        <v>2523</v>
      </c>
      <c r="S77" t="s">
        <v>2523</v>
      </c>
      <c r="T77" t="s">
        <v>2523</v>
      </c>
      <c r="U77">
        <f t="shared" si="8"/>
        <v>1</v>
      </c>
    </row>
    <row r="78" spans="1:21">
      <c r="A78" t="str">
        <f t="shared" si="5"/>
        <v>3.1-24</v>
      </c>
      <c r="B78">
        <f t="shared" si="6"/>
        <v>24</v>
      </c>
      <c r="C78">
        <v>3</v>
      </c>
      <c r="D78" t="s">
        <v>1225</v>
      </c>
      <c r="E78" t="s">
        <v>1121</v>
      </c>
      <c r="F78" t="s">
        <v>1175</v>
      </c>
      <c r="G78">
        <v>24</v>
      </c>
      <c r="H78">
        <f t="shared" si="7"/>
        <v>11150</v>
      </c>
      <c r="I78">
        <v>2230</v>
      </c>
      <c r="J78">
        <v>2230</v>
      </c>
      <c r="K78">
        <v>2230</v>
      </c>
      <c r="L78">
        <v>2230</v>
      </c>
      <c r="M78">
        <v>2230</v>
      </c>
      <c r="N78" t="s">
        <v>2523</v>
      </c>
      <c r="O78" t="s">
        <v>2523</v>
      </c>
      <c r="P78" t="s">
        <v>2523</v>
      </c>
      <c r="Q78" t="s">
        <v>2523</v>
      </c>
      <c r="R78" t="s">
        <v>2523</v>
      </c>
      <c r="S78" t="s">
        <v>2523</v>
      </c>
      <c r="T78" t="s">
        <v>2523</v>
      </c>
      <c r="U78">
        <f t="shared" si="8"/>
        <v>1</v>
      </c>
    </row>
    <row r="79" spans="1:21">
      <c r="A79" t="str">
        <f t="shared" si="5"/>
        <v>3.1-25</v>
      </c>
      <c r="B79">
        <f t="shared" si="6"/>
        <v>25</v>
      </c>
      <c r="C79">
        <v>3</v>
      </c>
      <c r="D79" t="s">
        <v>2623</v>
      </c>
      <c r="E79" t="s">
        <v>1121</v>
      </c>
      <c r="F79" t="s">
        <v>1175</v>
      </c>
      <c r="G79">
        <v>24</v>
      </c>
      <c r="H79">
        <f t="shared" si="7"/>
        <v>4460</v>
      </c>
      <c r="I79" t="s">
        <v>2523</v>
      </c>
      <c r="J79" t="s">
        <v>2523</v>
      </c>
      <c r="K79" t="s">
        <v>2523</v>
      </c>
      <c r="L79" t="s">
        <v>2523</v>
      </c>
      <c r="M79" t="s">
        <v>2523</v>
      </c>
      <c r="N79" t="s">
        <v>2523</v>
      </c>
      <c r="O79" t="s">
        <v>2523</v>
      </c>
      <c r="P79" t="s">
        <v>2523</v>
      </c>
      <c r="Q79" t="s">
        <v>2523</v>
      </c>
      <c r="R79" t="s">
        <v>2523</v>
      </c>
      <c r="S79">
        <v>2230</v>
      </c>
      <c r="T79">
        <v>2230</v>
      </c>
      <c r="U79">
        <f t="shared" si="8"/>
        <v>1</v>
      </c>
    </row>
    <row r="80" spans="1:21">
      <c r="A80" t="str">
        <f t="shared" si="5"/>
        <v>3.1-26</v>
      </c>
      <c r="B80">
        <f t="shared" si="6"/>
        <v>26</v>
      </c>
      <c r="C80">
        <v>3</v>
      </c>
      <c r="D80" t="s">
        <v>2624</v>
      </c>
      <c r="E80" t="s">
        <v>1121</v>
      </c>
      <c r="F80" t="s">
        <v>1175</v>
      </c>
      <c r="G80">
        <v>24</v>
      </c>
      <c r="H80">
        <f t="shared" si="7"/>
        <v>4460</v>
      </c>
      <c r="I80" t="s">
        <v>2523</v>
      </c>
      <c r="J80" t="s">
        <v>2523</v>
      </c>
      <c r="K80" t="s">
        <v>2523</v>
      </c>
      <c r="L80" t="s">
        <v>2523</v>
      </c>
      <c r="M80" t="s">
        <v>2523</v>
      </c>
      <c r="N80" t="s">
        <v>2523</v>
      </c>
      <c r="O80" t="s">
        <v>2523</v>
      </c>
      <c r="P80" t="s">
        <v>2523</v>
      </c>
      <c r="Q80" t="s">
        <v>2523</v>
      </c>
      <c r="R80" t="s">
        <v>2523</v>
      </c>
      <c r="S80">
        <v>2230</v>
      </c>
      <c r="T80">
        <v>2230</v>
      </c>
      <c r="U80">
        <f t="shared" si="8"/>
        <v>1</v>
      </c>
    </row>
    <row r="81" spans="1:21">
      <c r="A81" t="str">
        <f t="shared" si="5"/>
        <v>3.1-27</v>
      </c>
      <c r="B81">
        <f t="shared" si="6"/>
        <v>27</v>
      </c>
      <c r="C81">
        <v>3</v>
      </c>
      <c r="D81" t="s">
        <v>1226</v>
      </c>
      <c r="E81" t="s">
        <v>1121</v>
      </c>
      <c r="F81" t="s">
        <v>1175</v>
      </c>
      <c r="G81">
        <v>24</v>
      </c>
      <c r="H81">
        <f t="shared" si="7"/>
        <v>26760</v>
      </c>
      <c r="I81">
        <v>2230</v>
      </c>
      <c r="J81">
        <v>2230</v>
      </c>
      <c r="K81">
        <v>2230</v>
      </c>
      <c r="L81">
        <v>2230</v>
      </c>
      <c r="M81">
        <v>2230</v>
      </c>
      <c r="N81">
        <v>2230</v>
      </c>
      <c r="O81">
        <v>2230</v>
      </c>
      <c r="P81">
        <v>2230</v>
      </c>
      <c r="Q81">
        <v>2230</v>
      </c>
      <c r="R81">
        <v>2230</v>
      </c>
      <c r="S81">
        <v>2230</v>
      </c>
      <c r="T81">
        <v>2230</v>
      </c>
      <c r="U81">
        <f t="shared" si="8"/>
        <v>1</v>
      </c>
    </row>
    <row r="82" spans="1:21">
      <c r="A82" t="str">
        <f t="shared" si="5"/>
        <v>3.1-28</v>
      </c>
      <c r="B82">
        <f t="shared" si="6"/>
        <v>28</v>
      </c>
      <c r="C82">
        <v>3</v>
      </c>
      <c r="D82" t="s">
        <v>2414</v>
      </c>
      <c r="E82" t="s">
        <v>1121</v>
      </c>
      <c r="F82" t="s">
        <v>1175</v>
      </c>
      <c r="G82">
        <v>24</v>
      </c>
      <c r="H82">
        <f t="shared" si="7"/>
        <v>17840</v>
      </c>
      <c r="I82" t="s">
        <v>2523</v>
      </c>
      <c r="J82">
        <v>2230</v>
      </c>
      <c r="K82">
        <v>2230</v>
      </c>
      <c r="L82">
        <v>2230</v>
      </c>
      <c r="M82">
        <v>2230</v>
      </c>
      <c r="N82">
        <v>2230</v>
      </c>
      <c r="O82">
        <v>2230</v>
      </c>
      <c r="P82">
        <v>2230</v>
      </c>
      <c r="Q82">
        <v>2230</v>
      </c>
      <c r="R82" t="s">
        <v>2523</v>
      </c>
      <c r="S82" t="s">
        <v>2523</v>
      </c>
      <c r="T82" t="s">
        <v>2523</v>
      </c>
      <c r="U82">
        <f t="shared" si="8"/>
        <v>1</v>
      </c>
    </row>
    <row r="83" spans="1:21">
      <c r="A83" t="str">
        <f t="shared" si="5"/>
        <v>3.1-29</v>
      </c>
      <c r="B83">
        <f t="shared" si="6"/>
        <v>29</v>
      </c>
      <c r="C83">
        <v>3</v>
      </c>
      <c r="D83" t="s">
        <v>1227</v>
      </c>
      <c r="E83" t="s">
        <v>1121</v>
      </c>
      <c r="F83" t="s">
        <v>1175</v>
      </c>
      <c r="G83">
        <v>24</v>
      </c>
      <c r="H83">
        <f t="shared" si="7"/>
        <v>11150</v>
      </c>
      <c r="I83">
        <v>2230</v>
      </c>
      <c r="J83">
        <v>2230</v>
      </c>
      <c r="K83">
        <v>2230</v>
      </c>
      <c r="L83">
        <v>2230</v>
      </c>
      <c r="M83">
        <v>2230</v>
      </c>
      <c r="N83" t="s">
        <v>2523</v>
      </c>
      <c r="O83" t="s">
        <v>2523</v>
      </c>
      <c r="P83" t="s">
        <v>2523</v>
      </c>
      <c r="Q83" t="s">
        <v>2523</v>
      </c>
      <c r="R83" t="s">
        <v>2523</v>
      </c>
      <c r="S83" t="s">
        <v>2523</v>
      </c>
      <c r="T83" t="s">
        <v>2523</v>
      </c>
      <c r="U83">
        <f t="shared" si="8"/>
        <v>1</v>
      </c>
    </row>
    <row r="84" spans="1:21">
      <c r="A84" t="str">
        <f t="shared" si="5"/>
        <v>3.1-30</v>
      </c>
      <c r="B84">
        <f t="shared" si="6"/>
        <v>30</v>
      </c>
      <c r="C84">
        <v>3</v>
      </c>
      <c r="D84" t="s">
        <v>1228</v>
      </c>
      <c r="E84" t="s">
        <v>1178</v>
      </c>
      <c r="F84" t="s">
        <v>1175</v>
      </c>
      <c r="G84">
        <v>12</v>
      </c>
      <c r="H84">
        <f t="shared" si="7"/>
        <v>30550</v>
      </c>
      <c r="I84">
        <v>6110</v>
      </c>
      <c r="J84">
        <v>6110</v>
      </c>
      <c r="K84">
        <v>6110</v>
      </c>
      <c r="L84">
        <v>6110</v>
      </c>
      <c r="M84">
        <v>6110</v>
      </c>
      <c r="N84" t="s">
        <v>2523</v>
      </c>
      <c r="O84" t="s">
        <v>2523</v>
      </c>
      <c r="P84" t="s">
        <v>2523</v>
      </c>
      <c r="Q84" t="s">
        <v>2523</v>
      </c>
      <c r="R84" t="s">
        <v>2523</v>
      </c>
      <c r="S84" t="s">
        <v>2523</v>
      </c>
      <c r="T84" t="s">
        <v>2523</v>
      </c>
      <c r="U84">
        <f t="shared" si="8"/>
        <v>1</v>
      </c>
    </row>
    <row r="85" spans="1:21">
      <c r="A85" t="str">
        <f t="shared" si="5"/>
        <v>3.1-31</v>
      </c>
      <c r="B85">
        <f t="shared" si="6"/>
        <v>31</v>
      </c>
      <c r="C85">
        <v>3</v>
      </c>
      <c r="D85" t="s">
        <v>1209</v>
      </c>
      <c r="E85" t="s">
        <v>1124</v>
      </c>
      <c r="F85" t="s">
        <v>1171</v>
      </c>
      <c r="G85">
        <v>60</v>
      </c>
      <c r="H85">
        <f t="shared" si="7"/>
        <v>9840</v>
      </c>
      <c r="I85">
        <v>820</v>
      </c>
      <c r="J85">
        <v>820</v>
      </c>
      <c r="K85">
        <v>820</v>
      </c>
      <c r="L85">
        <v>820</v>
      </c>
      <c r="M85">
        <v>820</v>
      </c>
      <c r="N85">
        <v>820</v>
      </c>
      <c r="O85">
        <v>820</v>
      </c>
      <c r="P85">
        <v>820</v>
      </c>
      <c r="Q85">
        <v>820</v>
      </c>
      <c r="R85">
        <v>820</v>
      </c>
      <c r="S85">
        <v>820</v>
      </c>
      <c r="T85">
        <v>820</v>
      </c>
      <c r="U85">
        <f t="shared" si="8"/>
        <v>1</v>
      </c>
    </row>
    <row r="86" spans="1:21">
      <c r="A86" t="str">
        <f t="shared" si="5"/>
        <v>3.1-32</v>
      </c>
      <c r="B86">
        <f t="shared" si="6"/>
        <v>32</v>
      </c>
      <c r="C86">
        <v>3</v>
      </c>
      <c r="D86" t="s">
        <v>2415</v>
      </c>
      <c r="E86" t="s">
        <v>1120</v>
      </c>
      <c r="F86" t="s">
        <v>1171</v>
      </c>
      <c r="G86">
        <v>60</v>
      </c>
      <c r="H86">
        <f t="shared" si="7"/>
        <v>28000</v>
      </c>
      <c r="I86" t="s">
        <v>2523</v>
      </c>
      <c r="J86" t="s">
        <v>2523</v>
      </c>
      <c r="K86">
        <v>2800</v>
      </c>
      <c r="L86">
        <v>2800</v>
      </c>
      <c r="M86">
        <v>2800</v>
      </c>
      <c r="N86">
        <v>2800</v>
      </c>
      <c r="O86">
        <v>2800</v>
      </c>
      <c r="P86">
        <v>2800</v>
      </c>
      <c r="Q86">
        <v>2800</v>
      </c>
      <c r="R86">
        <v>2800</v>
      </c>
      <c r="S86">
        <v>2800</v>
      </c>
      <c r="T86">
        <v>2800</v>
      </c>
      <c r="U86">
        <f t="shared" si="8"/>
        <v>1</v>
      </c>
    </row>
    <row r="87" spans="1:21">
      <c r="A87" t="str">
        <f t="shared" si="5"/>
        <v>3.1-33</v>
      </c>
      <c r="B87">
        <f t="shared" si="6"/>
        <v>33</v>
      </c>
      <c r="C87">
        <v>3</v>
      </c>
      <c r="D87" t="s">
        <v>1229</v>
      </c>
      <c r="E87" t="s">
        <v>1122</v>
      </c>
      <c r="F87" t="s">
        <v>1171</v>
      </c>
      <c r="G87">
        <v>30</v>
      </c>
      <c r="H87">
        <f t="shared" si="7"/>
        <v>93000</v>
      </c>
      <c r="I87">
        <v>7750</v>
      </c>
      <c r="J87">
        <v>7750</v>
      </c>
      <c r="K87">
        <v>7750</v>
      </c>
      <c r="L87">
        <v>7750</v>
      </c>
      <c r="M87">
        <v>7750</v>
      </c>
      <c r="N87">
        <v>7750</v>
      </c>
      <c r="O87">
        <v>7750</v>
      </c>
      <c r="P87">
        <v>7750</v>
      </c>
      <c r="Q87">
        <v>7750</v>
      </c>
      <c r="R87">
        <v>7750</v>
      </c>
      <c r="S87">
        <v>7750</v>
      </c>
      <c r="T87">
        <v>7750</v>
      </c>
      <c r="U87">
        <f t="shared" si="8"/>
        <v>1</v>
      </c>
    </row>
    <row r="88" spans="1:21">
      <c r="A88" t="str">
        <f t="shared" si="5"/>
        <v>4.1-1</v>
      </c>
      <c r="B88">
        <f t="shared" si="6"/>
        <v>1</v>
      </c>
      <c r="C88">
        <v>4</v>
      </c>
      <c r="D88" t="s">
        <v>2625</v>
      </c>
      <c r="E88" t="s">
        <v>1174</v>
      </c>
      <c r="F88" t="s">
        <v>1175</v>
      </c>
      <c r="G88">
        <v>48</v>
      </c>
      <c r="H88">
        <f t="shared" si="7"/>
        <v>16400</v>
      </c>
      <c r="I88" t="s">
        <v>2523</v>
      </c>
      <c r="J88" t="s">
        <v>2523</v>
      </c>
      <c r="K88" t="s">
        <v>2523</v>
      </c>
      <c r="L88" t="s">
        <v>2523</v>
      </c>
      <c r="M88" t="s">
        <v>2523</v>
      </c>
      <c r="N88" t="s">
        <v>2523</v>
      </c>
      <c r="O88" t="s">
        <v>2523</v>
      </c>
      <c r="P88">
        <v>3280</v>
      </c>
      <c r="Q88">
        <v>3280</v>
      </c>
      <c r="R88">
        <v>3280</v>
      </c>
      <c r="S88">
        <v>3280</v>
      </c>
      <c r="T88">
        <v>3280</v>
      </c>
      <c r="U88">
        <f t="shared" si="8"/>
        <v>1</v>
      </c>
    </row>
    <row r="89" spans="1:21">
      <c r="A89" t="str">
        <f t="shared" si="5"/>
        <v>4.1-2</v>
      </c>
      <c r="B89">
        <f t="shared" si="6"/>
        <v>2</v>
      </c>
      <c r="C89">
        <v>4</v>
      </c>
      <c r="D89" t="s">
        <v>2626</v>
      </c>
      <c r="E89" t="s">
        <v>1174</v>
      </c>
      <c r="F89" t="s">
        <v>1175</v>
      </c>
      <c r="G89">
        <v>48</v>
      </c>
      <c r="H89">
        <f t="shared" si="7"/>
        <v>16400</v>
      </c>
      <c r="I89" t="s">
        <v>2523</v>
      </c>
      <c r="J89" t="s">
        <v>2523</v>
      </c>
      <c r="K89" t="s">
        <v>2523</v>
      </c>
      <c r="L89" t="s">
        <v>2523</v>
      </c>
      <c r="M89" t="s">
        <v>2523</v>
      </c>
      <c r="N89" t="s">
        <v>2523</v>
      </c>
      <c r="O89" t="s">
        <v>2523</v>
      </c>
      <c r="P89">
        <v>3280</v>
      </c>
      <c r="Q89">
        <v>3280</v>
      </c>
      <c r="R89">
        <v>3280</v>
      </c>
      <c r="S89">
        <v>3280</v>
      </c>
      <c r="T89">
        <v>3280</v>
      </c>
      <c r="U89">
        <f t="shared" si="8"/>
        <v>1</v>
      </c>
    </row>
    <row r="90" spans="1:21">
      <c r="A90" t="str">
        <f t="shared" si="5"/>
        <v>4.1-3</v>
      </c>
      <c r="B90">
        <f t="shared" si="6"/>
        <v>3</v>
      </c>
      <c r="C90">
        <v>4</v>
      </c>
      <c r="D90" t="s">
        <v>1232</v>
      </c>
      <c r="E90" t="s">
        <v>1174</v>
      </c>
      <c r="F90" t="s">
        <v>1175</v>
      </c>
      <c r="G90">
        <v>48</v>
      </c>
      <c r="H90">
        <f t="shared" si="7"/>
        <v>29520</v>
      </c>
      <c r="I90">
        <v>3280</v>
      </c>
      <c r="J90">
        <v>3280</v>
      </c>
      <c r="K90">
        <v>3280</v>
      </c>
      <c r="L90">
        <v>3280</v>
      </c>
      <c r="M90">
        <v>3280</v>
      </c>
      <c r="N90">
        <v>3280</v>
      </c>
      <c r="O90">
        <v>3280</v>
      </c>
      <c r="P90">
        <v>3280</v>
      </c>
      <c r="Q90">
        <v>3280</v>
      </c>
      <c r="R90" t="s">
        <v>2523</v>
      </c>
      <c r="S90" t="s">
        <v>2523</v>
      </c>
      <c r="T90" t="s">
        <v>2523</v>
      </c>
      <c r="U90">
        <f t="shared" si="8"/>
        <v>1</v>
      </c>
    </row>
    <row r="91" spans="1:21">
      <c r="A91" t="str">
        <f t="shared" si="5"/>
        <v>4.1-4</v>
      </c>
      <c r="B91">
        <f t="shared" si="6"/>
        <v>4</v>
      </c>
      <c r="C91">
        <v>4</v>
      </c>
      <c r="D91" t="s">
        <v>2627</v>
      </c>
      <c r="E91" t="s">
        <v>1119</v>
      </c>
      <c r="F91" t="s">
        <v>1175</v>
      </c>
      <c r="G91">
        <v>24</v>
      </c>
      <c r="H91">
        <f t="shared" si="7"/>
        <v>1200</v>
      </c>
      <c r="I91" t="s">
        <v>2523</v>
      </c>
      <c r="J91" t="s">
        <v>2523</v>
      </c>
      <c r="K91" t="s">
        <v>2523</v>
      </c>
      <c r="L91" t="s">
        <v>2523</v>
      </c>
      <c r="M91" t="s">
        <v>2523</v>
      </c>
      <c r="N91" t="s">
        <v>2523</v>
      </c>
      <c r="O91" t="s">
        <v>2523</v>
      </c>
      <c r="P91" t="s">
        <v>2523</v>
      </c>
      <c r="Q91" t="s">
        <v>2523</v>
      </c>
      <c r="R91" t="s">
        <v>2523</v>
      </c>
      <c r="S91">
        <v>600</v>
      </c>
      <c r="T91">
        <v>600</v>
      </c>
      <c r="U91">
        <f t="shared" si="8"/>
        <v>1</v>
      </c>
    </row>
    <row r="92" spans="1:21">
      <c r="A92" t="str">
        <f t="shared" si="5"/>
        <v>4.1-5</v>
      </c>
      <c r="B92">
        <f t="shared" si="6"/>
        <v>5</v>
      </c>
      <c r="C92">
        <v>4</v>
      </c>
      <c r="D92" t="s">
        <v>1233</v>
      </c>
      <c r="E92" t="s">
        <v>1119</v>
      </c>
      <c r="F92" t="s">
        <v>1175</v>
      </c>
      <c r="G92">
        <v>24</v>
      </c>
      <c r="H92">
        <f t="shared" si="7"/>
        <v>7200</v>
      </c>
      <c r="I92">
        <v>600</v>
      </c>
      <c r="J92">
        <v>600</v>
      </c>
      <c r="K92">
        <v>600</v>
      </c>
      <c r="L92">
        <v>600</v>
      </c>
      <c r="M92">
        <v>600</v>
      </c>
      <c r="N92">
        <v>600</v>
      </c>
      <c r="O92">
        <v>600</v>
      </c>
      <c r="P92">
        <v>600</v>
      </c>
      <c r="Q92">
        <v>600</v>
      </c>
      <c r="R92">
        <v>600</v>
      </c>
      <c r="S92">
        <v>600</v>
      </c>
      <c r="T92">
        <v>600</v>
      </c>
      <c r="U92">
        <f t="shared" si="8"/>
        <v>1</v>
      </c>
    </row>
    <row r="93" spans="1:21">
      <c r="A93" t="str">
        <f t="shared" si="5"/>
        <v>4.1-6</v>
      </c>
      <c r="B93">
        <f t="shared" si="6"/>
        <v>6</v>
      </c>
      <c r="C93">
        <v>4</v>
      </c>
      <c r="D93" t="s">
        <v>2628</v>
      </c>
      <c r="E93" t="s">
        <v>1119</v>
      </c>
      <c r="F93" t="s">
        <v>1175</v>
      </c>
      <c r="G93">
        <v>24</v>
      </c>
      <c r="H93">
        <f t="shared" si="7"/>
        <v>1200</v>
      </c>
      <c r="I93" t="s">
        <v>2523</v>
      </c>
      <c r="J93" t="s">
        <v>2523</v>
      </c>
      <c r="K93" t="s">
        <v>2523</v>
      </c>
      <c r="L93" t="s">
        <v>2523</v>
      </c>
      <c r="M93" t="s">
        <v>2523</v>
      </c>
      <c r="N93" t="s">
        <v>2523</v>
      </c>
      <c r="O93" t="s">
        <v>2523</v>
      </c>
      <c r="P93" t="s">
        <v>2523</v>
      </c>
      <c r="Q93" t="s">
        <v>2523</v>
      </c>
      <c r="R93" t="s">
        <v>2523</v>
      </c>
      <c r="S93">
        <v>600</v>
      </c>
      <c r="T93">
        <v>600</v>
      </c>
      <c r="U93">
        <f t="shared" si="8"/>
        <v>1</v>
      </c>
    </row>
    <row r="94" spans="1:21">
      <c r="A94" t="str">
        <f t="shared" si="5"/>
        <v>4.1-7</v>
      </c>
      <c r="B94">
        <f t="shared" si="6"/>
        <v>7</v>
      </c>
      <c r="C94">
        <v>4</v>
      </c>
      <c r="D94" t="s">
        <v>1234</v>
      </c>
      <c r="E94" t="s">
        <v>1119</v>
      </c>
      <c r="F94" t="s">
        <v>1175</v>
      </c>
      <c r="G94">
        <v>24</v>
      </c>
      <c r="H94">
        <f t="shared" si="7"/>
        <v>7200</v>
      </c>
      <c r="I94">
        <v>600</v>
      </c>
      <c r="J94">
        <v>600</v>
      </c>
      <c r="K94">
        <v>600</v>
      </c>
      <c r="L94">
        <v>600</v>
      </c>
      <c r="M94">
        <v>600</v>
      </c>
      <c r="N94">
        <v>600</v>
      </c>
      <c r="O94">
        <v>600</v>
      </c>
      <c r="P94">
        <v>600</v>
      </c>
      <c r="Q94">
        <v>600</v>
      </c>
      <c r="R94">
        <v>600</v>
      </c>
      <c r="S94">
        <v>600</v>
      </c>
      <c r="T94">
        <v>600</v>
      </c>
      <c r="U94">
        <f t="shared" si="8"/>
        <v>1</v>
      </c>
    </row>
    <row r="95" spans="1:21">
      <c r="A95" t="str">
        <f t="shared" si="5"/>
        <v>4.1-8</v>
      </c>
      <c r="B95">
        <f t="shared" si="6"/>
        <v>8</v>
      </c>
      <c r="C95">
        <v>4</v>
      </c>
      <c r="D95" t="s">
        <v>2629</v>
      </c>
      <c r="E95" t="s">
        <v>1119</v>
      </c>
      <c r="F95" t="s">
        <v>1175</v>
      </c>
      <c r="G95">
        <v>24</v>
      </c>
      <c r="H95">
        <f t="shared" si="7"/>
        <v>1800</v>
      </c>
      <c r="I95" t="s">
        <v>2523</v>
      </c>
      <c r="J95" t="s">
        <v>2523</v>
      </c>
      <c r="K95" t="s">
        <v>2523</v>
      </c>
      <c r="L95" t="s">
        <v>2523</v>
      </c>
      <c r="M95" t="s">
        <v>2523</v>
      </c>
      <c r="N95" t="s">
        <v>2523</v>
      </c>
      <c r="O95" t="s">
        <v>2523</v>
      </c>
      <c r="P95" t="s">
        <v>2523</v>
      </c>
      <c r="Q95" t="s">
        <v>2523</v>
      </c>
      <c r="R95">
        <v>600</v>
      </c>
      <c r="S95">
        <v>600</v>
      </c>
      <c r="T95">
        <v>600</v>
      </c>
      <c r="U95">
        <f t="shared" si="8"/>
        <v>1</v>
      </c>
    </row>
    <row r="96" spans="1:21">
      <c r="A96" t="str">
        <f t="shared" si="5"/>
        <v>4.1-9</v>
      </c>
      <c r="B96">
        <f t="shared" si="6"/>
        <v>9</v>
      </c>
      <c r="C96">
        <v>4</v>
      </c>
      <c r="D96" t="s">
        <v>2630</v>
      </c>
      <c r="E96" t="s">
        <v>1121</v>
      </c>
      <c r="F96" t="s">
        <v>1175</v>
      </c>
      <c r="G96">
        <v>24</v>
      </c>
      <c r="H96">
        <f t="shared" si="7"/>
        <v>11150</v>
      </c>
      <c r="I96" t="s">
        <v>2523</v>
      </c>
      <c r="J96" t="s">
        <v>2523</v>
      </c>
      <c r="K96" t="s">
        <v>2523</v>
      </c>
      <c r="L96" t="s">
        <v>2523</v>
      </c>
      <c r="M96" t="s">
        <v>2523</v>
      </c>
      <c r="N96" t="s">
        <v>2523</v>
      </c>
      <c r="O96" t="s">
        <v>2523</v>
      </c>
      <c r="P96">
        <v>2230</v>
      </c>
      <c r="Q96">
        <v>2230</v>
      </c>
      <c r="R96">
        <v>2230</v>
      </c>
      <c r="S96">
        <v>2230</v>
      </c>
      <c r="T96">
        <v>2230</v>
      </c>
      <c r="U96">
        <f t="shared" si="8"/>
        <v>1</v>
      </c>
    </row>
    <row r="97" spans="1:21">
      <c r="A97" t="str">
        <f t="shared" si="5"/>
        <v>4.1-10</v>
      </c>
      <c r="B97">
        <f t="shared" si="6"/>
        <v>10</v>
      </c>
      <c r="C97">
        <v>4</v>
      </c>
      <c r="D97" t="s">
        <v>1235</v>
      </c>
      <c r="E97" t="s">
        <v>1121</v>
      </c>
      <c r="F97" t="s">
        <v>1175</v>
      </c>
      <c r="G97">
        <v>24</v>
      </c>
      <c r="H97">
        <f t="shared" si="7"/>
        <v>2230</v>
      </c>
      <c r="I97">
        <v>2230</v>
      </c>
      <c r="J97" t="s">
        <v>2523</v>
      </c>
      <c r="K97" t="s">
        <v>2523</v>
      </c>
      <c r="L97" t="s">
        <v>2523</v>
      </c>
      <c r="M97" t="s">
        <v>2523</v>
      </c>
      <c r="N97" t="s">
        <v>2523</v>
      </c>
      <c r="O97" t="s">
        <v>2523</v>
      </c>
      <c r="P97" t="s">
        <v>2523</v>
      </c>
      <c r="Q97" t="s">
        <v>2523</v>
      </c>
      <c r="R97" t="s">
        <v>2523</v>
      </c>
      <c r="S97" t="s">
        <v>2523</v>
      </c>
      <c r="T97" t="s">
        <v>2523</v>
      </c>
      <c r="U97">
        <f t="shared" si="8"/>
        <v>1</v>
      </c>
    </row>
    <row r="98" spans="1:21">
      <c r="A98" t="str">
        <f t="shared" ref="A98:A161" si="9">CONCATENATE(C98,".1-",B98)</f>
        <v>4.1-11</v>
      </c>
      <c r="B98">
        <f t="shared" ref="B98:B161" si="10">IF(C98&lt;&gt;C97,1,B97+1)</f>
        <v>11</v>
      </c>
      <c r="C98">
        <v>4</v>
      </c>
      <c r="D98" t="s">
        <v>2631</v>
      </c>
      <c r="E98" t="s">
        <v>1121</v>
      </c>
      <c r="F98" t="s">
        <v>1175</v>
      </c>
      <c r="G98">
        <v>24</v>
      </c>
      <c r="H98">
        <f t="shared" si="7"/>
        <v>11150</v>
      </c>
      <c r="I98" t="s">
        <v>2523</v>
      </c>
      <c r="J98" t="s">
        <v>2523</v>
      </c>
      <c r="K98" t="s">
        <v>2523</v>
      </c>
      <c r="L98" t="s">
        <v>2523</v>
      </c>
      <c r="M98" t="s">
        <v>2523</v>
      </c>
      <c r="N98" t="s">
        <v>2523</v>
      </c>
      <c r="O98" t="s">
        <v>2523</v>
      </c>
      <c r="P98">
        <v>2230</v>
      </c>
      <c r="Q98">
        <v>2230</v>
      </c>
      <c r="R98">
        <v>2230</v>
      </c>
      <c r="S98">
        <v>2230</v>
      </c>
      <c r="T98">
        <v>2230</v>
      </c>
      <c r="U98">
        <f t="shared" si="8"/>
        <v>1</v>
      </c>
    </row>
    <row r="99" spans="1:21">
      <c r="A99" t="str">
        <f t="shared" si="9"/>
        <v>4.1-12</v>
      </c>
      <c r="B99">
        <f t="shared" si="10"/>
        <v>12</v>
      </c>
      <c r="C99">
        <v>4</v>
      </c>
      <c r="D99" t="s">
        <v>1236</v>
      </c>
      <c r="E99" t="s">
        <v>1121</v>
      </c>
      <c r="F99" t="s">
        <v>1175</v>
      </c>
      <c r="G99">
        <v>24</v>
      </c>
      <c r="H99">
        <f t="shared" si="7"/>
        <v>22300</v>
      </c>
      <c r="I99">
        <v>2230</v>
      </c>
      <c r="J99">
        <v>2230</v>
      </c>
      <c r="K99">
        <v>2230</v>
      </c>
      <c r="L99">
        <v>2230</v>
      </c>
      <c r="M99">
        <v>2230</v>
      </c>
      <c r="N99">
        <v>2230</v>
      </c>
      <c r="O99">
        <v>2230</v>
      </c>
      <c r="P99">
        <v>2230</v>
      </c>
      <c r="Q99">
        <v>2230</v>
      </c>
      <c r="R99" t="s">
        <v>2523</v>
      </c>
      <c r="S99">
        <v>2230</v>
      </c>
      <c r="T99" t="s">
        <v>2523</v>
      </c>
      <c r="U99">
        <f t="shared" si="8"/>
        <v>1</v>
      </c>
    </row>
    <row r="100" spans="1:21">
      <c r="A100" t="str">
        <f t="shared" si="9"/>
        <v>4.1-13</v>
      </c>
      <c r="B100">
        <f t="shared" si="10"/>
        <v>13</v>
      </c>
      <c r="C100">
        <v>4</v>
      </c>
      <c r="D100" t="s">
        <v>1237</v>
      </c>
      <c r="E100" t="s">
        <v>1121</v>
      </c>
      <c r="F100" t="s">
        <v>1175</v>
      </c>
      <c r="G100">
        <v>24</v>
      </c>
      <c r="H100">
        <f t="shared" si="7"/>
        <v>26760</v>
      </c>
      <c r="I100">
        <v>2230</v>
      </c>
      <c r="J100">
        <v>2230</v>
      </c>
      <c r="K100">
        <v>2230</v>
      </c>
      <c r="L100">
        <v>2230</v>
      </c>
      <c r="M100">
        <v>2230</v>
      </c>
      <c r="N100">
        <v>2230</v>
      </c>
      <c r="O100">
        <v>2230</v>
      </c>
      <c r="P100">
        <v>2230</v>
      </c>
      <c r="Q100">
        <v>2230</v>
      </c>
      <c r="R100">
        <v>2230</v>
      </c>
      <c r="S100">
        <v>2230</v>
      </c>
      <c r="T100">
        <v>2230</v>
      </c>
      <c r="U100">
        <f t="shared" si="8"/>
        <v>1</v>
      </c>
    </row>
    <row r="101" spans="1:21">
      <c r="A101" t="str">
        <f t="shared" si="9"/>
        <v>4.1-14</v>
      </c>
      <c r="B101">
        <f t="shared" si="10"/>
        <v>14</v>
      </c>
      <c r="C101">
        <v>4</v>
      </c>
      <c r="D101" t="s">
        <v>1238</v>
      </c>
      <c r="E101" t="s">
        <v>1121</v>
      </c>
      <c r="F101" t="s">
        <v>1175</v>
      </c>
      <c r="G101">
        <v>24</v>
      </c>
      <c r="H101">
        <f t="shared" si="7"/>
        <v>26760</v>
      </c>
      <c r="I101">
        <v>2230</v>
      </c>
      <c r="J101">
        <v>2230</v>
      </c>
      <c r="K101">
        <v>2230</v>
      </c>
      <c r="L101">
        <v>2230</v>
      </c>
      <c r="M101">
        <v>2230</v>
      </c>
      <c r="N101">
        <v>2230</v>
      </c>
      <c r="O101">
        <v>2230</v>
      </c>
      <c r="P101">
        <v>2230</v>
      </c>
      <c r="Q101">
        <v>2230</v>
      </c>
      <c r="R101">
        <v>2230</v>
      </c>
      <c r="S101">
        <v>2230</v>
      </c>
      <c r="T101">
        <v>2230</v>
      </c>
      <c r="U101">
        <f t="shared" si="8"/>
        <v>1</v>
      </c>
    </row>
    <row r="102" spans="1:21">
      <c r="A102" t="str">
        <f t="shared" si="9"/>
        <v>4.1-15</v>
      </c>
      <c r="B102">
        <f t="shared" si="10"/>
        <v>15</v>
      </c>
      <c r="C102">
        <v>4</v>
      </c>
      <c r="D102" t="s">
        <v>2416</v>
      </c>
      <c r="E102" t="s">
        <v>1121</v>
      </c>
      <c r="F102" t="s">
        <v>1175</v>
      </c>
      <c r="G102">
        <v>24</v>
      </c>
      <c r="H102">
        <f t="shared" si="7"/>
        <v>15610</v>
      </c>
      <c r="I102" t="s">
        <v>2523</v>
      </c>
      <c r="J102" t="s">
        <v>2523</v>
      </c>
      <c r="K102" t="s">
        <v>2523</v>
      </c>
      <c r="L102" t="s">
        <v>2523</v>
      </c>
      <c r="M102" t="s">
        <v>2523</v>
      </c>
      <c r="N102">
        <v>2230</v>
      </c>
      <c r="O102">
        <v>2230</v>
      </c>
      <c r="P102">
        <v>2230</v>
      </c>
      <c r="Q102">
        <v>2230</v>
      </c>
      <c r="R102">
        <v>2230</v>
      </c>
      <c r="S102">
        <v>2230</v>
      </c>
      <c r="T102">
        <v>2230</v>
      </c>
      <c r="U102">
        <f t="shared" si="8"/>
        <v>1</v>
      </c>
    </row>
    <row r="103" spans="1:21">
      <c r="A103" t="str">
        <f t="shared" si="9"/>
        <v>4.1-16</v>
      </c>
      <c r="B103">
        <f t="shared" si="10"/>
        <v>16</v>
      </c>
      <c r="C103">
        <v>4</v>
      </c>
      <c r="D103" t="s">
        <v>1239</v>
      </c>
      <c r="E103" t="s">
        <v>1121</v>
      </c>
      <c r="F103" t="s">
        <v>1175</v>
      </c>
      <c r="G103">
        <v>24</v>
      </c>
      <c r="H103">
        <f t="shared" si="7"/>
        <v>6690</v>
      </c>
      <c r="I103">
        <v>2230</v>
      </c>
      <c r="J103">
        <v>2230</v>
      </c>
      <c r="K103">
        <v>2230</v>
      </c>
      <c r="L103" t="s">
        <v>2523</v>
      </c>
      <c r="M103" t="s">
        <v>2523</v>
      </c>
      <c r="N103" t="s">
        <v>2523</v>
      </c>
      <c r="O103" t="s">
        <v>2523</v>
      </c>
      <c r="P103" t="s">
        <v>2523</v>
      </c>
      <c r="Q103" t="s">
        <v>2523</v>
      </c>
      <c r="R103" t="s">
        <v>2523</v>
      </c>
      <c r="S103" t="s">
        <v>2523</v>
      </c>
      <c r="T103" t="s">
        <v>2523</v>
      </c>
      <c r="U103">
        <f t="shared" si="8"/>
        <v>1</v>
      </c>
    </row>
    <row r="104" spans="1:21">
      <c r="A104" t="str">
        <f t="shared" si="9"/>
        <v>4.1-17</v>
      </c>
      <c r="B104">
        <f t="shared" si="10"/>
        <v>17</v>
      </c>
      <c r="C104">
        <v>4</v>
      </c>
      <c r="D104" t="s">
        <v>2632</v>
      </c>
      <c r="E104" t="s">
        <v>1121</v>
      </c>
      <c r="F104" t="s">
        <v>1175</v>
      </c>
      <c r="G104">
        <v>24</v>
      </c>
      <c r="H104">
        <f t="shared" si="7"/>
        <v>13380</v>
      </c>
      <c r="I104" t="s">
        <v>2523</v>
      </c>
      <c r="J104" t="s">
        <v>2523</v>
      </c>
      <c r="K104" t="s">
        <v>2523</v>
      </c>
      <c r="L104" t="s">
        <v>2523</v>
      </c>
      <c r="M104" t="s">
        <v>2523</v>
      </c>
      <c r="N104" t="s">
        <v>2523</v>
      </c>
      <c r="O104">
        <v>2230</v>
      </c>
      <c r="P104">
        <v>2230</v>
      </c>
      <c r="Q104">
        <v>2230</v>
      </c>
      <c r="R104">
        <v>2230</v>
      </c>
      <c r="S104">
        <v>2230</v>
      </c>
      <c r="T104">
        <v>2230</v>
      </c>
      <c r="U104">
        <f t="shared" si="8"/>
        <v>1</v>
      </c>
    </row>
    <row r="105" spans="1:21">
      <c r="A105" t="str">
        <f t="shared" si="9"/>
        <v>4.1-18</v>
      </c>
      <c r="B105">
        <f t="shared" si="10"/>
        <v>18</v>
      </c>
      <c r="C105">
        <v>4</v>
      </c>
      <c r="D105" t="s">
        <v>1240</v>
      </c>
      <c r="E105" t="s">
        <v>1121</v>
      </c>
      <c r="F105" t="s">
        <v>1175</v>
      </c>
      <c r="G105">
        <v>24</v>
      </c>
      <c r="H105">
        <f t="shared" si="7"/>
        <v>11150</v>
      </c>
      <c r="I105">
        <v>2230</v>
      </c>
      <c r="J105">
        <v>2230</v>
      </c>
      <c r="K105">
        <v>2230</v>
      </c>
      <c r="L105">
        <v>2230</v>
      </c>
      <c r="M105">
        <v>2230</v>
      </c>
      <c r="N105" t="s">
        <v>2523</v>
      </c>
      <c r="O105" t="s">
        <v>2523</v>
      </c>
      <c r="P105" t="s">
        <v>2523</v>
      </c>
      <c r="Q105" t="s">
        <v>2523</v>
      </c>
      <c r="R105" t="s">
        <v>2523</v>
      </c>
      <c r="S105" t="s">
        <v>2523</v>
      </c>
      <c r="T105" t="s">
        <v>2523</v>
      </c>
      <c r="U105">
        <f t="shared" si="8"/>
        <v>1</v>
      </c>
    </row>
    <row r="106" spans="1:21">
      <c r="A106" t="str">
        <f t="shared" si="9"/>
        <v>4.1-19</v>
      </c>
      <c r="B106">
        <f t="shared" si="10"/>
        <v>19</v>
      </c>
      <c r="C106">
        <v>4</v>
      </c>
      <c r="D106" t="s">
        <v>2633</v>
      </c>
      <c r="E106" t="s">
        <v>1121</v>
      </c>
      <c r="F106" t="s">
        <v>1175</v>
      </c>
      <c r="G106">
        <v>24</v>
      </c>
      <c r="H106">
        <f t="shared" si="7"/>
        <v>4460</v>
      </c>
      <c r="I106" t="s">
        <v>2523</v>
      </c>
      <c r="J106" t="s">
        <v>2523</v>
      </c>
      <c r="K106" t="s">
        <v>2523</v>
      </c>
      <c r="L106" t="s">
        <v>2523</v>
      </c>
      <c r="M106" t="s">
        <v>2523</v>
      </c>
      <c r="N106" t="s">
        <v>2523</v>
      </c>
      <c r="O106" t="s">
        <v>2523</v>
      </c>
      <c r="P106" t="s">
        <v>2523</v>
      </c>
      <c r="Q106" t="s">
        <v>2523</v>
      </c>
      <c r="R106" t="s">
        <v>2523</v>
      </c>
      <c r="S106">
        <v>2230</v>
      </c>
      <c r="T106">
        <v>2230</v>
      </c>
      <c r="U106">
        <f t="shared" si="8"/>
        <v>1</v>
      </c>
    </row>
    <row r="107" spans="1:21">
      <c r="A107" t="str">
        <f t="shared" si="9"/>
        <v>4.1-20</v>
      </c>
      <c r="B107">
        <f t="shared" si="10"/>
        <v>20</v>
      </c>
      <c r="C107">
        <v>4</v>
      </c>
      <c r="D107" t="s">
        <v>1241</v>
      </c>
      <c r="E107" t="s">
        <v>1178</v>
      </c>
      <c r="F107" t="s">
        <v>1175</v>
      </c>
      <c r="G107">
        <v>12</v>
      </c>
      <c r="H107">
        <f t="shared" si="7"/>
        <v>73320</v>
      </c>
      <c r="I107">
        <v>6110</v>
      </c>
      <c r="J107">
        <v>6110</v>
      </c>
      <c r="K107">
        <v>6110</v>
      </c>
      <c r="L107">
        <v>6110</v>
      </c>
      <c r="M107">
        <v>6110</v>
      </c>
      <c r="N107">
        <v>6110</v>
      </c>
      <c r="O107">
        <v>6110</v>
      </c>
      <c r="P107">
        <v>6110</v>
      </c>
      <c r="Q107">
        <v>6110</v>
      </c>
      <c r="R107">
        <v>6110</v>
      </c>
      <c r="S107">
        <v>6110</v>
      </c>
      <c r="T107">
        <v>6110</v>
      </c>
      <c r="U107">
        <f t="shared" si="8"/>
        <v>1</v>
      </c>
    </row>
    <row r="108" spans="1:21">
      <c r="A108" t="str">
        <f t="shared" si="9"/>
        <v>4.1-21</v>
      </c>
      <c r="B108">
        <f t="shared" si="10"/>
        <v>21</v>
      </c>
      <c r="C108">
        <v>4</v>
      </c>
      <c r="D108" t="s">
        <v>1230</v>
      </c>
      <c r="E108" t="s">
        <v>1124</v>
      </c>
      <c r="F108" t="s">
        <v>1171</v>
      </c>
      <c r="G108">
        <v>60</v>
      </c>
      <c r="H108">
        <f t="shared" si="7"/>
        <v>9840</v>
      </c>
      <c r="I108">
        <v>820</v>
      </c>
      <c r="J108">
        <v>820</v>
      </c>
      <c r="K108">
        <v>820</v>
      </c>
      <c r="L108">
        <v>820</v>
      </c>
      <c r="M108">
        <v>820</v>
      </c>
      <c r="N108">
        <v>820</v>
      </c>
      <c r="O108">
        <v>820</v>
      </c>
      <c r="P108">
        <v>820</v>
      </c>
      <c r="Q108">
        <v>820</v>
      </c>
      <c r="R108">
        <v>820</v>
      </c>
      <c r="S108">
        <v>820</v>
      </c>
      <c r="T108">
        <v>820</v>
      </c>
      <c r="U108">
        <f t="shared" si="8"/>
        <v>1</v>
      </c>
    </row>
    <row r="109" spans="1:21">
      <c r="A109" t="str">
        <f t="shared" si="9"/>
        <v>4.1-22</v>
      </c>
      <c r="B109">
        <f t="shared" si="10"/>
        <v>22</v>
      </c>
      <c r="C109">
        <v>4</v>
      </c>
      <c r="D109" t="s">
        <v>1231</v>
      </c>
      <c r="E109" t="s">
        <v>1120</v>
      </c>
      <c r="F109" t="s">
        <v>1171</v>
      </c>
      <c r="G109">
        <v>60</v>
      </c>
      <c r="H109">
        <f t="shared" si="7"/>
        <v>33600</v>
      </c>
      <c r="I109">
        <v>2800</v>
      </c>
      <c r="J109">
        <v>2800</v>
      </c>
      <c r="K109">
        <v>2800</v>
      </c>
      <c r="L109">
        <v>2800</v>
      </c>
      <c r="M109">
        <v>2800</v>
      </c>
      <c r="N109">
        <v>2800</v>
      </c>
      <c r="O109">
        <v>2800</v>
      </c>
      <c r="P109">
        <v>2800</v>
      </c>
      <c r="Q109">
        <v>2800</v>
      </c>
      <c r="R109">
        <v>2800</v>
      </c>
      <c r="S109">
        <v>2800</v>
      </c>
      <c r="T109">
        <v>2800</v>
      </c>
      <c r="U109">
        <f t="shared" si="8"/>
        <v>1</v>
      </c>
    </row>
    <row r="110" spans="1:21">
      <c r="A110" t="str">
        <f t="shared" si="9"/>
        <v>4.1-23</v>
      </c>
      <c r="B110">
        <f t="shared" si="10"/>
        <v>23</v>
      </c>
      <c r="C110">
        <v>4</v>
      </c>
      <c r="D110" t="s">
        <v>1242</v>
      </c>
      <c r="E110" t="s">
        <v>1122</v>
      </c>
      <c r="F110" t="s">
        <v>1171</v>
      </c>
      <c r="G110">
        <v>30</v>
      </c>
      <c r="H110">
        <f t="shared" si="7"/>
        <v>85250</v>
      </c>
      <c r="I110">
        <v>7750</v>
      </c>
      <c r="J110">
        <v>7750</v>
      </c>
      <c r="K110">
        <v>7750</v>
      </c>
      <c r="L110">
        <v>7750</v>
      </c>
      <c r="M110">
        <v>7750</v>
      </c>
      <c r="N110">
        <v>7750</v>
      </c>
      <c r="O110">
        <v>7750</v>
      </c>
      <c r="P110">
        <v>7750</v>
      </c>
      <c r="Q110">
        <v>7750</v>
      </c>
      <c r="R110">
        <v>7750</v>
      </c>
      <c r="S110">
        <v>7750</v>
      </c>
      <c r="T110" t="s">
        <v>2523</v>
      </c>
      <c r="U110">
        <f t="shared" si="8"/>
        <v>1</v>
      </c>
    </row>
    <row r="111" spans="1:21">
      <c r="A111" t="str">
        <f t="shared" si="9"/>
        <v>5.1-1</v>
      </c>
      <c r="B111">
        <f t="shared" si="10"/>
        <v>1</v>
      </c>
      <c r="C111">
        <v>5</v>
      </c>
      <c r="D111" t="s">
        <v>1245</v>
      </c>
      <c r="E111" t="s">
        <v>1174</v>
      </c>
      <c r="F111" t="s">
        <v>1175</v>
      </c>
      <c r="G111">
        <v>48</v>
      </c>
      <c r="H111">
        <f t="shared" si="7"/>
        <v>39360</v>
      </c>
      <c r="I111">
        <v>3280</v>
      </c>
      <c r="J111">
        <v>3280</v>
      </c>
      <c r="K111">
        <v>3280</v>
      </c>
      <c r="L111">
        <v>3280</v>
      </c>
      <c r="M111">
        <v>3280</v>
      </c>
      <c r="N111">
        <v>3280</v>
      </c>
      <c r="O111">
        <v>3280</v>
      </c>
      <c r="P111">
        <v>3280</v>
      </c>
      <c r="Q111">
        <v>3280</v>
      </c>
      <c r="R111">
        <v>3280</v>
      </c>
      <c r="S111">
        <v>3280</v>
      </c>
      <c r="T111">
        <v>3280</v>
      </c>
      <c r="U111">
        <f t="shared" si="8"/>
        <v>1</v>
      </c>
    </row>
    <row r="112" spans="1:21">
      <c r="A112" t="str">
        <f t="shared" si="9"/>
        <v>5.1-2</v>
      </c>
      <c r="B112">
        <f t="shared" si="10"/>
        <v>2</v>
      </c>
      <c r="C112">
        <v>5</v>
      </c>
      <c r="D112" t="s">
        <v>1246</v>
      </c>
      <c r="E112" t="s">
        <v>1119</v>
      </c>
      <c r="F112" t="s">
        <v>1175</v>
      </c>
      <c r="G112">
        <v>24</v>
      </c>
      <c r="H112">
        <f t="shared" si="7"/>
        <v>6600</v>
      </c>
      <c r="I112">
        <v>600</v>
      </c>
      <c r="J112">
        <v>600</v>
      </c>
      <c r="K112">
        <v>600</v>
      </c>
      <c r="L112">
        <v>600</v>
      </c>
      <c r="M112">
        <v>600</v>
      </c>
      <c r="N112">
        <v>600</v>
      </c>
      <c r="O112">
        <v>600</v>
      </c>
      <c r="P112">
        <v>600</v>
      </c>
      <c r="Q112">
        <v>600</v>
      </c>
      <c r="R112">
        <v>600</v>
      </c>
      <c r="S112">
        <v>600</v>
      </c>
      <c r="T112" t="s">
        <v>2523</v>
      </c>
      <c r="U112">
        <f t="shared" si="8"/>
        <v>1</v>
      </c>
    </row>
    <row r="113" spans="1:21">
      <c r="A113" t="str">
        <f t="shared" si="9"/>
        <v>5.1-3</v>
      </c>
      <c r="B113">
        <f t="shared" si="10"/>
        <v>3</v>
      </c>
      <c r="C113">
        <v>5</v>
      </c>
      <c r="D113" t="s">
        <v>1247</v>
      </c>
      <c r="E113" t="s">
        <v>1119</v>
      </c>
      <c r="F113" t="s">
        <v>1175</v>
      </c>
      <c r="G113">
        <v>24</v>
      </c>
      <c r="H113">
        <f t="shared" si="7"/>
        <v>6600</v>
      </c>
      <c r="I113">
        <v>600</v>
      </c>
      <c r="J113">
        <v>600</v>
      </c>
      <c r="K113">
        <v>600</v>
      </c>
      <c r="L113">
        <v>600</v>
      </c>
      <c r="M113">
        <v>600</v>
      </c>
      <c r="N113">
        <v>600</v>
      </c>
      <c r="O113">
        <v>600</v>
      </c>
      <c r="P113">
        <v>600</v>
      </c>
      <c r="Q113">
        <v>600</v>
      </c>
      <c r="R113">
        <v>600</v>
      </c>
      <c r="S113">
        <v>600</v>
      </c>
      <c r="T113" t="s">
        <v>2523</v>
      </c>
      <c r="U113">
        <f t="shared" si="8"/>
        <v>1</v>
      </c>
    </row>
    <row r="114" spans="1:21">
      <c r="A114" t="str">
        <f t="shared" si="9"/>
        <v>5.1-4</v>
      </c>
      <c r="B114">
        <f t="shared" si="10"/>
        <v>4</v>
      </c>
      <c r="C114">
        <v>5</v>
      </c>
      <c r="D114" t="s">
        <v>1248</v>
      </c>
      <c r="E114" t="s">
        <v>1119</v>
      </c>
      <c r="F114" t="s">
        <v>1175</v>
      </c>
      <c r="G114">
        <v>24</v>
      </c>
      <c r="H114">
        <f t="shared" si="7"/>
        <v>6000</v>
      </c>
      <c r="I114">
        <v>600</v>
      </c>
      <c r="J114">
        <v>600</v>
      </c>
      <c r="K114">
        <v>600</v>
      </c>
      <c r="L114">
        <v>600</v>
      </c>
      <c r="M114">
        <v>600</v>
      </c>
      <c r="N114">
        <v>600</v>
      </c>
      <c r="O114">
        <v>600</v>
      </c>
      <c r="P114">
        <v>600</v>
      </c>
      <c r="Q114">
        <v>600</v>
      </c>
      <c r="R114">
        <v>600</v>
      </c>
      <c r="S114" t="s">
        <v>2523</v>
      </c>
      <c r="T114" t="s">
        <v>2523</v>
      </c>
      <c r="U114">
        <f t="shared" si="8"/>
        <v>1</v>
      </c>
    </row>
    <row r="115" spans="1:21">
      <c r="A115" t="str">
        <f t="shared" si="9"/>
        <v>5.1-5</v>
      </c>
      <c r="B115">
        <f t="shared" si="10"/>
        <v>5</v>
      </c>
      <c r="C115">
        <v>5</v>
      </c>
      <c r="D115" t="s">
        <v>1249</v>
      </c>
      <c r="E115" t="s">
        <v>1119</v>
      </c>
      <c r="F115" t="s">
        <v>1175</v>
      </c>
      <c r="G115">
        <v>24</v>
      </c>
      <c r="H115">
        <f t="shared" si="7"/>
        <v>6000</v>
      </c>
      <c r="I115">
        <v>600</v>
      </c>
      <c r="J115">
        <v>600</v>
      </c>
      <c r="K115">
        <v>600</v>
      </c>
      <c r="L115">
        <v>600</v>
      </c>
      <c r="M115">
        <v>600</v>
      </c>
      <c r="N115">
        <v>600</v>
      </c>
      <c r="O115">
        <v>600</v>
      </c>
      <c r="P115">
        <v>600</v>
      </c>
      <c r="Q115">
        <v>600</v>
      </c>
      <c r="R115">
        <v>600</v>
      </c>
      <c r="S115" t="s">
        <v>2523</v>
      </c>
      <c r="T115" t="s">
        <v>2523</v>
      </c>
      <c r="U115">
        <f t="shared" si="8"/>
        <v>1</v>
      </c>
    </row>
    <row r="116" spans="1:21">
      <c r="A116" t="str">
        <f t="shared" si="9"/>
        <v>5.1-6</v>
      </c>
      <c r="B116">
        <f t="shared" si="10"/>
        <v>6</v>
      </c>
      <c r="C116">
        <v>5</v>
      </c>
      <c r="D116" t="s">
        <v>1250</v>
      </c>
      <c r="E116" t="s">
        <v>1119</v>
      </c>
      <c r="F116" t="s">
        <v>1175</v>
      </c>
      <c r="G116">
        <v>24</v>
      </c>
      <c r="H116">
        <f t="shared" si="7"/>
        <v>600</v>
      </c>
      <c r="I116">
        <v>600</v>
      </c>
      <c r="J116" t="s">
        <v>2523</v>
      </c>
      <c r="K116" t="s">
        <v>2523</v>
      </c>
      <c r="L116" t="s">
        <v>2523</v>
      </c>
      <c r="M116" t="s">
        <v>2523</v>
      </c>
      <c r="N116" t="s">
        <v>2523</v>
      </c>
      <c r="O116" t="s">
        <v>2523</v>
      </c>
      <c r="P116" t="s">
        <v>2523</v>
      </c>
      <c r="Q116" t="s">
        <v>2523</v>
      </c>
      <c r="R116" t="s">
        <v>2523</v>
      </c>
      <c r="S116" t="s">
        <v>2523</v>
      </c>
      <c r="T116" t="s">
        <v>2523</v>
      </c>
      <c r="U116">
        <f t="shared" si="8"/>
        <v>1</v>
      </c>
    </row>
    <row r="117" spans="1:21">
      <c r="A117" t="str">
        <f t="shared" si="9"/>
        <v>5.1-7</v>
      </c>
      <c r="B117">
        <f t="shared" si="10"/>
        <v>7</v>
      </c>
      <c r="C117">
        <v>5</v>
      </c>
      <c r="D117" t="s">
        <v>1251</v>
      </c>
      <c r="E117" t="s">
        <v>1121</v>
      </c>
      <c r="F117" t="s">
        <v>1175</v>
      </c>
      <c r="G117">
        <v>24</v>
      </c>
      <c r="H117">
        <f t="shared" si="7"/>
        <v>26760</v>
      </c>
      <c r="I117">
        <v>2230</v>
      </c>
      <c r="J117">
        <v>2230</v>
      </c>
      <c r="K117">
        <v>2230</v>
      </c>
      <c r="L117">
        <v>2230</v>
      </c>
      <c r="M117">
        <v>2230</v>
      </c>
      <c r="N117">
        <v>2230</v>
      </c>
      <c r="O117">
        <v>2230</v>
      </c>
      <c r="P117">
        <v>2230</v>
      </c>
      <c r="Q117">
        <v>2230</v>
      </c>
      <c r="R117">
        <v>2230</v>
      </c>
      <c r="S117">
        <v>2230</v>
      </c>
      <c r="T117">
        <v>2230</v>
      </c>
      <c r="U117">
        <f t="shared" si="8"/>
        <v>1</v>
      </c>
    </row>
    <row r="118" spans="1:21">
      <c r="A118" t="str">
        <f t="shared" si="9"/>
        <v>5.1-8</v>
      </c>
      <c r="B118">
        <f t="shared" si="10"/>
        <v>8</v>
      </c>
      <c r="C118">
        <v>5</v>
      </c>
      <c r="D118" t="s">
        <v>1252</v>
      </c>
      <c r="E118" t="s">
        <v>1121</v>
      </c>
      <c r="F118" t="s">
        <v>1175</v>
      </c>
      <c r="G118">
        <v>24</v>
      </c>
      <c r="H118">
        <f t="shared" si="7"/>
        <v>15610</v>
      </c>
      <c r="I118">
        <v>2230</v>
      </c>
      <c r="J118">
        <v>2230</v>
      </c>
      <c r="K118">
        <v>2230</v>
      </c>
      <c r="L118">
        <v>2230</v>
      </c>
      <c r="M118">
        <v>2230</v>
      </c>
      <c r="N118">
        <v>2230</v>
      </c>
      <c r="O118">
        <v>2230</v>
      </c>
      <c r="P118" t="s">
        <v>2523</v>
      </c>
      <c r="Q118" t="s">
        <v>2523</v>
      </c>
      <c r="R118" t="s">
        <v>2523</v>
      </c>
      <c r="S118" t="s">
        <v>2523</v>
      </c>
      <c r="T118" t="s">
        <v>2523</v>
      </c>
      <c r="U118">
        <f t="shared" si="8"/>
        <v>1</v>
      </c>
    </row>
    <row r="119" spans="1:21">
      <c r="A119" t="str">
        <f t="shared" si="9"/>
        <v>5.1-9</v>
      </c>
      <c r="B119">
        <f t="shared" si="10"/>
        <v>9</v>
      </c>
      <c r="C119">
        <v>5</v>
      </c>
      <c r="D119" t="s">
        <v>2634</v>
      </c>
      <c r="E119" t="s">
        <v>1121</v>
      </c>
      <c r="F119" t="s">
        <v>1175</v>
      </c>
      <c r="G119">
        <v>24</v>
      </c>
      <c r="H119">
        <f t="shared" ref="H119:H176" si="11">SUM(I119:T119)</f>
        <v>11150</v>
      </c>
      <c r="I119" t="s">
        <v>2523</v>
      </c>
      <c r="J119" t="s">
        <v>2523</v>
      </c>
      <c r="K119" t="s">
        <v>2523</v>
      </c>
      <c r="L119" t="s">
        <v>2523</v>
      </c>
      <c r="M119" t="s">
        <v>2523</v>
      </c>
      <c r="N119" t="s">
        <v>2523</v>
      </c>
      <c r="O119" t="s">
        <v>2523</v>
      </c>
      <c r="P119">
        <v>2230</v>
      </c>
      <c r="Q119">
        <v>2230</v>
      </c>
      <c r="R119">
        <v>2230</v>
      </c>
      <c r="S119">
        <v>2230</v>
      </c>
      <c r="T119">
        <v>2230</v>
      </c>
      <c r="U119">
        <f t="shared" si="8"/>
        <v>1</v>
      </c>
    </row>
    <row r="120" spans="1:21">
      <c r="A120" t="str">
        <f t="shared" si="9"/>
        <v>5.1-10</v>
      </c>
      <c r="B120">
        <f t="shared" si="10"/>
        <v>10</v>
      </c>
      <c r="C120">
        <v>5</v>
      </c>
      <c r="D120" t="s">
        <v>1253</v>
      </c>
      <c r="E120" t="s">
        <v>1121</v>
      </c>
      <c r="F120" t="s">
        <v>1175</v>
      </c>
      <c r="G120">
        <v>24</v>
      </c>
      <c r="H120">
        <f t="shared" si="11"/>
        <v>13380</v>
      </c>
      <c r="I120">
        <v>2230</v>
      </c>
      <c r="J120" t="s">
        <v>2523</v>
      </c>
      <c r="K120" t="s">
        <v>2523</v>
      </c>
      <c r="L120">
        <v>2230</v>
      </c>
      <c r="M120">
        <v>2230</v>
      </c>
      <c r="N120">
        <v>2230</v>
      </c>
      <c r="O120">
        <v>2230</v>
      </c>
      <c r="P120">
        <v>2230</v>
      </c>
      <c r="Q120" t="s">
        <v>2523</v>
      </c>
      <c r="R120" t="s">
        <v>2523</v>
      </c>
      <c r="S120" t="s">
        <v>2523</v>
      </c>
      <c r="T120" t="s">
        <v>2523</v>
      </c>
      <c r="U120">
        <f t="shared" si="8"/>
        <v>1</v>
      </c>
    </row>
    <row r="121" spans="1:21">
      <c r="A121" t="str">
        <f t="shared" si="9"/>
        <v>5.1-11</v>
      </c>
      <c r="B121">
        <f t="shared" si="10"/>
        <v>11</v>
      </c>
      <c r="C121">
        <v>5</v>
      </c>
      <c r="D121" t="s">
        <v>1254</v>
      </c>
      <c r="E121" t="s">
        <v>1121</v>
      </c>
      <c r="F121" t="s">
        <v>1175</v>
      </c>
      <c r="G121">
        <v>24</v>
      </c>
      <c r="H121">
        <f t="shared" si="11"/>
        <v>15610</v>
      </c>
      <c r="I121">
        <v>2230</v>
      </c>
      <c r="J121">
        <v>2230</v>
      </c>
      <c r="K121">
        <v>2230</v>
      </c>
      <c r="L121">
        <v>2230</v>
      </c>
      <c r="M121">
        <v>2230</v>
      </c>
      <c r="N121">
        <v>2230</v>
      </c>
      <c r="O121">
        <v>2230</v>
      </c>
      <c r="P121" t="s">
        <v>2523</v>
      </c>
      <c r="Q121" t="s">
        <v>2523</v>
      </c>
      <c r="R121" t="s">
        <v>2523</v>
      </c>
      <c r="S121" t="s">
        <v>2523</v>
      </c>
      <c r="T121" t="s">
        <v>2523</v>
      </c>
      <c r="U121">
        <f t="shared" si="8"/>
        <v>1</v>
      </c>
    </row>
    <row r="122" spans="1:21">
      <c r="A122" t="str">
        <f t="shared" si="9"/>
        <v>5.1-12</v>
      </c>
      <c r="B122">
        <f t="shared" si="10"/>
        <v>12</v>
      </c>
      <c r="C122">
        <v>5</v>
      </c>
      <c r="D122" t="s">
        <v>1255</v>
      </c>
      <c r="E122" t="s">
        <v>1121</v>
      </c>
      <c r="F122" t="s">
        <v>1175</v>
      </c>
      <c r="G122">
        <v>24</v>
      </c>
      <c r="H122">
        <f t="shared" si="11"/>
        <v>17840</v>
      </c>
      <c r="I122">
        <v>2230</v>
      </c>
      <c r="J122">
        <v>2230</v>
      </c>
      <c r="K122">
        <v>2230</v>
      </c>
      <c r="L122">
        <v>2230</v>
      </c>
      <c r="M122">
        <v>2230</v>
      </c>
      <c r="N122">
        <v>2230</v>
      </c>
      <c r="O122">
        <v>2230</v>
      </c>
      <c r="P122">
        <v>2230</v>
      </c>
      <c r="Q122" t="s">
        <v>2523</v>
      </c>
      <c r="R122" t="s">
        <v>2523</v>
      </c>
      <c r="S122" t="s">
        <v>2523</v>
      </c>
      <c r="T122" t="s">
        <v>2523</v>
      </c>
      <c r="U122">
        <f t="shared" si="8"/>
        <v>1</v>
      </c>
    </row>
    <row r="123" spans="1:21">
      <c r="A123" t="str">
        <f t="shared" si="9"/>
        <v>5.1-13</v>
      </c>
      <c r="B123">
        <f t="shared" si="10"/>
        <v>13</v>
      </c>
      <c r="C123">
        <v>5</v>
      </c>
      <c r="D123" t="s">
        <v>1256</v>
      </c>
      <c r="E123" t="s">
        <v>1178</v>
      </c>
      <c r="F123" t="s">
        <v>1175</v>
      </c>
      <c r="G123">
        <v>12</v>
      </c>
      <c r="H123">
        <f t="shared" si="11"/>
        <v>6110</v>
      </c>
      <c r="I123">
        <v>6110</v>
      </c>
      <c r="J123" t="s">
        <v>2523</v>
      </c>
      <c r="K123" t="s">
        <v>2523</v>
      </c>
      <c r="L123" t="s">
        <v>2523</v>
      </c>
      <c r="M123" t="s">
        <v>2523</v>
      </c>
      <c r="N123" t="s">
        <v>2523</v>
      </c>
      <c r="O123" t="s">
        <v>2523</v>
      </c>
      <c r="P123" t="s">
        <v>2523</v>
      </c>
      <c r="Q123" t="s">
        <v>2523</v>
      </c>
      <c r="R123" t="s">
        <v>2523</v>
      </c>
      <c r="S123" t="s">
        <v>2523</v>
      </c>
      <c r="T123" t="s">
        <v>2523</v>
      </c>
      <c r="U123">
        <f t="shared" si="8"/>
        <v>1</v>
      </c>
    </row>
    <row r="124" spans="1:21">
      <c r="A124" t="str">
        <f t="shared" si="9"/>
        <v>5.1-14</v>
      </c>
      <c r="B124">
        <f t="shared" si="10"/>
        <v>14</v>
      </c>
      <c r="C124">
        <v>5</v>
      </c>
      <c r="D124" t="s">
        <v>1243</v>
      </c>
      <c r="E124" t="s">
        <v>1124</v>
      </c>
      <c r="F124" t="s">
        <v>1171</v>
      </c>
      <c r="G124">
        <v>60</v>
      </c>
      <c r="H124">
        <f t="shared" si="11"/>
        <v>9840</v>
      </c>
      <c r="I124">
        <v>820</v>
      </c>
      <c r="J124">
        <v>820</v>
      </c>
      <c r="K124">
        <v>820</v>
      </c>
      <c r="L124">
        <v>820</v>
      </c>
      <c r="M124">
        <v>820</v>
      </c>
      <c r="N124">
        <v>820</v>
      </c>
      <c r="O124">
        <v>820</v>
      </c>
      <c r="P124">
        <v>820</v>
      </c>
      <c r="Q124">
        <v>820</v>
      </c>
      <c r="R124">
        <v>820</v>
      </c>
      <c r="S124">
        <v>820</v>
      </c>
      <c r="T124">
        <v>820</v>
      </c>
      <c r="U124">
        <f t="shared" si="8"/>
        <v>1</v>
      </c>
    </row>
    <row r="125" spans="1:21">
      <c r="A125" t="str">
        <f t="shared" si="9"/>
        <v>5.1-15</v>
      </c>
      <c r="B125">
        <f t="shared" si="10"/>
        <v>15</v>
      </c>
      <c r="C125">
        <v>5</v>
      </c>
      <c r="D125" t="s">
        <v>1244</v>
      </c>
      <c r="E125" t="s">
        <v>1120</v>
      </c>
      <c r="F125" t="s">
        <v>1171</v>
      </c>
      <c r="G125">
        <v>60</v>
      </c>
      <c r="H125">
        <f t="shared" si="11"/>
        <v>33600</v>
      </c>
      <c r="I125">
        <v>2800</v>
      </c>
      <c r="J125">
        <v>2800</v>
      </c>
      <c r="K125">
        <v>2800</v>
      </c>
      <c r="L125">
        <v>2800</v>
      </c>
      <c r="M125">
        <v>2800</v>
      </c>
      <c r="N125">
        <v>2800</v>
      </c>
      <c r="O125">
        <v>2800</v>
      </c>
      <c r="P125">
        <v>2800</v>
      </c>
      <c r="Q125">
        <v>2800</v>
      </c>
      <c r="R125">
        <v>2800</v>
      </c>
      <c r="S125">
        <v>2800</v>
      </c>
      <c r="T125">
        <v>2800</v>
      </c>
      <c r="U125">
        <f t="shared" si="8"/>
        <v>1</v>
      </c>
    </row>
    <row r="126" spans="1:21">
      <c r="A126" t="str">
        <f t="shared" si="9"/>
        <v>5.1-16</v>
      </c>
      <c r="B126">
        <f t="shared" si="10"/>
        <v>16</v>
      </c>
      <c r="C126">
        <v>5</v>
      </c>
      <c r="D126" t="s">
        <v>1257</v>
      </c>
      <c r="E126" t="s">
        <v>1122</v>
      </c>
      <c r="F126" t="s">
        <v>1171</v>
      </c>
      <c r="G126">
        <v>30</v>
      </c>
      <c r="H126">
        <f t="shared" si="11"/>
        <v>54250</v>
      </c>
      <c r="I126">
        <v>7750</v>
      </c>
      <c r="J126">
        <v>7750</v>
      </c>
      <c r="K126">
        <v>7750</v>
      </c>
      <c r="L126">
        <v>7750</v>
      </c>
      <c r="M126">
        <v>7750</v>
      </c>
      <c r="N126">
        <v>7750</v>
      </c>
      <c r="O126">
        <v>7750</v>
      </c>
      <c r="P126" t="s">
        <v>2523</v>
      </c>
      <c r="Q126" t="s">
        <v>2523</v>
      </c>
      <c r="R126" t="s">
        <v>2523</v>
      </c>
      <c r="S126" t="s">
        <v>2523</v>
      </c>
      <c r="T126" t="s">
        <v>2523</v>
      </c>
      <c r="U126">
        <f t="shared" si="8"/>
        <v>1</v>
      </c>
    </row>
    <row r="127" spans="1:21">
      <c r="A127" t="str">
        <f t="shared" si="9"/>
        <v>6.1-1</v>
      </c>
      <c r="B127">
        <f t="shared" si="10"/>
        <v>1</v>
      </c>
      <c r="C127">
        <v>6</v>
      </c>
      <c r="D127" t="s">
        <v>2635</v>
      </c>
      <c r="E127" t="s">
        <v>1174</v>
      </c>
      <c r="F127" t="s">
        <v>1175</v>
      </c>
      <c r="G127">
        <v>48</v>
      </c>
      <c r="H127">
        <f t="shared" si="11"/>
        <v>13120</v>
      </c>
      <c r="I127" t="s">
        <v>2523</v>
      </c>
      <c r="J127" t="s">
        <v>2523</v>
      </c>
      <c r="K127" t="s">
        <v>2523</v>
      </c>
      <c r="L127" t="s">
        <v>2523</v>
      </c>
      <c r="M127" t="s">
        <v>2523</v>
      </c>
      <c r="N127" t="s">
        <v>2523</v>
      </c>
      <c r="O127" t="s">
        <v>2523</v>
      </c>
      <c r="P127" t="s">
        <v>2523</v>
      </c>
      <c r="Q127">
        <v>3280</v>
      </c>
      <c r="R127">
        <v>3280</v>
      </c>
      <c r="S127">
        <v>3280</v>
      </c>
      <c r="T127">
        <v>3280</v>
      </c>
      <c r="U127">
        <f t="shared" si="8"/>
        <v>1</v>
      </c>
    </row>
    <row r="128" spans="1:21">
      <c r="A128" t="str">
        <f t="shared" si="9"/>
        <v>6.1-2</v>
      </c>
      <c r="B128">
        <f t="shared" si="10"/>
        <v>2</v>
      </c>
      <c r="C128">
        <v>6</v>
      </c>
      <c r="D128" t="s">
        <v>1260</v>
      </c>
      <c r="E128" t="s">
        <v>1174</v>
      </c>
      <c r="F128" t="s">
        <v>1175</v>
      </c>
      <c r="G128">
        <v>48</v>
      </c>
      <c r="H128">
        <f t="shared" si="11"/>
        <v>39360</v>
      </c>
      <c r="I128">
        <v>3280</v>
      </c>
      <c r="J128">
        <v>3280</v>
      </c>
      <c r="K128">
        <v>3280</v>
      </c>
      <c r="L128">
        <v>3280</v>
      </c>
      <c r="M128">
        <v>3280</v>
      </c>
      <c r="N128">
        <v>3280</v>
      </c>
      <c r="O128">
        <v>3280</v>
      </c>
      <c r="P128">
        <v>3280</v>
      </c>
      <c r="Q128">
        <v>3280</v>
      </c>
      <c r="R128">
        <v>3280</v>
      </c>
      <c r="S128">
        <v>3280</v>
      </c>
      <c r="T128">
        <v>3280</v>
      </c>
      <c r="U128">
        <f t="shared" si="8"/>
        <v>1</v>
      </c>
    </row>
    <row r="129" spans="1:21">
      <c r="A129" t="str">
        <f t="shared" si="9"/>
        <v>6.1-3</v>
      </c>
      <c r="B129">
        <f t="shared" si="10"/>
        <v>3</v>
      </c>
      <c r="C129">
        <v>6</v>
      </c>
      <c r="D129" t="s">
        <v>1261</v>
      </c>
      <c r="E129" t="s">
        <v>1119</v>
      </c>
      <c r="F129" t="s">
        <v>1175</v>
      </c>
      <c r="G129">
        <v>24</v>
      </c>
      <c r="H129">
        <f t="shared" si="11"/>
        <v>6600</v>
      </c>
      <c r="I129">
        <v>600</v>
      </c>
      <c r="J129">
        <v>600</v>
      </c>
      <c r="K129">
        <v>600</v>
      </c>
      <c r="L129">
        <v>600</v>
      </c>
      <c r="M129">
        <v>600</v>
      </c>
      <c r="N129">
        <v>600</v>
      </c>
      <c r="O129">
        <v>600</v>
      </c>
      <c r="P129">
        <v>600</v>
      </c>
      <c r="Q129">
        <v>600</v>
      </c>
      <c r="R129">
        <v>600</v>
      </c>
      <c r="S129">
        <v>600</v>
      </c>
      <c r="T129" t="s">
        <v>2523</v>
      </c>
      <c r="U129">
        <f t="shared" si="8"/>
        <v>1</v>
      </c>
    </row>
    <row r="130" spans="1:21">
      <c r="A130" t="str">
        <f t="shared" si="9"/>
        <v>6.1-4</v>
      </c>
      <c r="B130">
        <f t="shared" si="10"/>
        <v>4</v>
      </c>
      <c r="C130">
        <v>6</v>
      </c>
      <c r="D130" t="s">
        <v>1262</v>
      </c>
      <c r="E130" t="s">
        <v>1119</v>
      </c>
      <c r="F130" t="s">
        <v>1175</v>
      </c>
      <c r="G130">
        <v>24</v>
      </c>
      <c r="H130">
        <f t="shared" si="11"/>
        <v>6000</v>
      </c>
      <c r="I130">
        <v>600</v>
      </c>
      <c r="J130">
        <v>600</v>
      </c>
      <c r="K130">
        <v>600</v>
      </c>
      <c r="L130">
        <v>600</v>
      </c>
      <c r="M130">
        <v>600</v>
      </c>
      <c r="N130">
        <v>600</v>
      </c>
      <c r="O130">
        <v>600</v>
      </c>
      <c r="P130" t="s">
        <v>2523</v>
      </c>
      <c r="Q130" t="s">
        <v>2523</v>
      </c>
      <c r="R130">
        <v>600</v>
      </c>
      <c r="S130">
        <v>600</v>
      </c>
      <c r="T130">
        <v>600</v>
      </c>
      <c r="U130">
        <f t="shared" ref="U130:U193" si="12">COUNTIF($D:$D,D130)</f>
        <v>1</v>
      </c>
    </row>
    <row r="131" spans="1:21">
      <c r="A131" t="str">
        <f t="shared" si="9"/>
        <v>6.1-5</v>
      </c>
      <c r="B131">
        <f t="shared" si="10"/>
        <v>5</v>
      </c>
      <c r="C131">
        <v>6</v>
      </c>
      <c r="D131" t="s">
        <v>1263</v>
      </c>
      <c r="E131" t="s">
        <v>1119</v>
      </c>
      <c r="F131" t="s">
        <v>1175</v>
      </c>
      <c r="G131">
        <v>24</v>
      </c>
      <c r="H131">
        <f t="shared" si="11"/>
        <v>5400</v>
      </c>
      <c r="I131">
        <v>600</v>
      </c>
      <c r="J131">
        <v>600</v>
      </c>
      <c r="K131">
        <v>600</v>
      </c>
      <c r="L131">
        <v>600</v>
      </c>
      <c r="M131">
        <v>600</v>
      </c>
      <c r="N131">
        <v>600</v>
      </c>
      <c r="O131">
        <v>600</v>
      </c>
      <c r="P131">
        <v>600</v>
      </c>
      <c r="Q131">
        <v>600</v>
      </c>
      <c r="R131" t="s">
        <v>2523</v>
      </c>
      <c r="S131" t="s">
        <v>2523</v>
      </c>
      <c r="T131" t="s">
        <v>2523</v>
      </c>
      <c r="U131">
        <f t="shared" si="12"/>
        <v>1</v>
      </c>
    </row>
    <row r="132" spans="1:21">
      <c r="A132" t="str">
        <f t="shared" si="9"/>
        <v>6.1-6</v>
      </c>
      <c r="B132">
        <f t="shared" si="10"/>
        <v>6</v>
      </c>
      <c r="C132">
        <v>6</v>
      </c>
      <c r="D132" t="s">
        <v>1264</v>
      </c>
      <c r="E132" t="s">
        <v>1119</v>
      </c>
      <c r="F132" t="s">
        <v>1175</v>
      </c>
      <c r="G132">
        <v>24</v>
      </c>
      <c r="H132">
        <f t="shared" si="11"/>
        <v>5400</v>
      </c>
      <c r="I132">
        <v>600</v>
      </c>
      <c r="J132">
        <v>600</v>
      </c>
      <c r="K132">
        <v>600</v>
      </c>
      <c r="L132">
        <v>600</v>
      </c>
      <c r="M132">
        <v>600</v>
      </c>
      <c r="N132">
        <v>600</v>
      </c>
      <c r="O132">
        <v>600</v>
      </c>
      <c r="P132">
        <v>600</v>
      </c>
      <c r="Q132">
        <v>600</v>
      </c>
      <c r="R132" t="s">
        <v>2523</v>
      </c>
      <c r="S132" t="s">
        <v>2523</v>
      </c>
      <c r="T132" t="s">
        <v>2523</v>
      </c>
      <c r="U132">
        <f t="shared" si="12"/>
        <v>1</v>
      </c>
    </row>
    <row r="133" spans="1:21">
      <c r="A133" t="str">
        <f t="shared" si="9"/>
        <v>6.1-7</v>
      </c>
      <c r="B133">
        <f t="shared" si="10"/>
        <v>7</v>
      </c>
      <c r="C133">
        <v>6</v>
      </c>
      <c r="D133" t="s">
        <v>2636</v>
      </c>
      <c r="E133" t="s">
        <v>1119</v>
      </c>
      <c r="F133" t="s">
        <v>1175</v>
      </c>
      <c r="G133">
        <v>24</v>
      </c>
      <c r="H133">
        <f t="shared" si="11"/>
        <v>3000</v>
      </c>
      <c r="I133" t="s">
        <v>2523</v>
      </c>
      <c r="J133" t="s">
        <v>2523</v>
      </c>
      <c r="K133" t="s">
        <v>2523</v>
      </c>
      <c r="L133" t="s">
        <v>2523</v>
      </c>
      <c r="M133" t="s">
        <v>2523</v>
      </c>
      <c r="N133" t="s">
        <v>2523</v>
      </c>
      <c r="O133" t="s">
        <v>2523</v>
      </c>
      <c r="P133">
        <v>600</v>
      </c>
      <c r="Q133">
        <v>600</v>
      </c>
      <c r="R133">
        <v>600</v>
      </c>
      <c r="S133">
        <v>600</v>
      </c>
      <c r="T133">
        <v>600</v>
      </c>
      <c r="U133">
        <f t="shared" si="12"/>
        <v>1</v>
      </c>
    </row>
    <row r="134" spans="1:21">
      <c r="A134" t="str">
        <f t="shared" si="9"/>
        <v>6.1-8</v>
      </c>
      <c r="B134">
        <f t="shared" si="10"/>
        <v>8</v>
      </c>
      <c r="C134">
        <v>6</v>
      </c>
      <c r="D134" t="s">
        <v>1265</v>
      </c>
      <c r="E134" t="s">
        <v>1119</v>
      </c>
      <c r="F134" t="s">
        <v>1175</v>
      </c>
      <c r="G134">
        <v>24</v>
      </c>
      <c r="H134">
        <f t="shared" si="11"/>
        <v>4800</v>
      </c>
      <c r="I134">
        <v>600</v>
      </c>
      <c r="J134">
        <v>600</v>
      </c>
      <c r="K134">
        <v>600</v>
      </c>
      <c r="L134">
        <v>600</v>
      </c>
      <c r="M134">
        <v>600</v>
      </c>
      <c r="N134">
        <v>600</v>
      </c>
      <c r="O134">
        <v>600</v>
      </c>
      <c r="P134">
        <v>600</v>
      </c>
      <c r="Q134" t="s">
        <v>2523</v>
      </c>
      <c r="R134" t="s">
        <v>2523</v>
      </c>
      <c r="S134" t="s">
        <v>2523</v>
      </c>
      <c r="T134" t="s">
        <v>2523</v>
      </c>
      <c r="U134">
        <f t="shared" si="12"/>
        <v>1</v>
      </c>
    </row>
    <row r="135" spans="1:21">
      <c r="A135" t="str">
        <f t="shared" si="9"/>
        <v>6.1-9</v>
      </c>
      <c r="B135">
        <f t="shared" si="10"/>
        <v>9</v>
      </c>
      <c r="C135">
        <v>6</v>
      </c>
      <c r="D135" t="s">
        <v>1266</v>
      </c>
      <c r="E135" t="s">
        <v>1121</v>
      </c>
      <c r="F135" t="s">
        <v>1175</v>
      </c>
      <c r="G135">
        <v>24</v>
      </c>
      <c r="H135">
        <f t="shared" si="11"/>
        <v>26760</v>
      </c>
      <c r="I135">
        <v>2230</v>
      </c>
      <c r="J135">
        <v>2230</v>
      </c>
      <c r="K135">
        <v>2230</v>
      </c>
      <c r="L135">
        <v>2230</v>
      </c>
      <c r="M135">
        <v>2230</v>
      </c>
      <c r="N135">
        <v>2230</v>
      </c>
      <c r="O135">
        <v>2230</v>
      </c>
      <c r="P135">
        <v>2230</v>
      </c>
      <c r="Q135">
        <v>2230</v>
      </c>
      <c r="R135">
        <v>2230</v>
      </c>
      <c r="S135">
        <v>2230</v>
      </c>
      <c r="T135">
        <v>2230</v>
      </c>
      <c r="U135">
        <f t="shared" si="12"/>
        <v>1</v>
      </c>
    </row>
    <row r="136" spans="1:21">
      <c r="A136" t="str">
        <f t="shared" si="9"/>
        <v>6.1-10</v>
      </c>
      <c r="B136">
        <f t="shared" si="10"/>
        <v>10</v>
      </c>
      <c r="C136">
        <v>6</v>
      </c>
      <c r="D136" t="s">
        <v>2637</v>
      </c>
      <c r="E136" t="s">
        <v>1121</v>
      </c>
      <c r="F136" t="s">
        <v>1175</v>
      </c>
      <c r="G136">
        <v>24</v>
      </c>
      <c r="H136">
        <f t="shared" si="11"/>
        <v>11150</v>
      </c>
      <c r="I136" t="s">
        <v>2523</v>
      </c>
      <c r="J136" t="s">
        <v>2523</v>
      </c>
      <c r="K136" t="s">
        <v>2523</v>
      </c>
      <c r="L136" t="s">
        <v>2523</v>
      </c>
      <c r="M136" t="s">
        <v>2523</v>
      </c>
      <c r="N136" t="s">
        <v>2523</v>
      </c>
      <c r="O136" t="s">
        <v>2523</v>
      </c>
      <c r="P136">
        <v>2230</v>
      </c>
      <c r="Q136">
        <v>2230</v>
      </c>
      <c r="R136">
        <v>2230</v>
      </c>
      <c r="S136">
        <v>2230</v>
      </c>
      <c r="T136">
        <v>2230</v>
      </c>
      <c r="U136">
        <f t="shared" si="12"/>
        <v>1</v>
      </c>
    </row>
    <row r="137" spans="1:21">
      <c r="A137" t="str">
        <f t="shared" si="9"/>
        <v>6.1-11</v>
      </c>
      <c r="B137">
        <f t="shared" si="10"/>
        <v>11</v>
      </c>
      <c r="C137">
        <v>6</v>
      </c>
      <c r="D137" t="s">
        <v>1267</v>
      </c>
      <c r="E137" t="s">
        <v>1121</v>
      </c>
      <c r="F137" t="s">
        <v>1175</v>
      </c>
      <c r="G137">
        <v>24</v>
      </c>
      <c r="H137">
        <f t="shared" si="11"/>
        <v>17840</v>
      </c>
      <c r="I137">
        <v>2230</v>
      </c>
      <c r="J137">
        <v>2230</v>
      </c>
      <c r="K137">
        <v>2230</v>
      </c>
      <c r="L137">
        <v>2230</v>
      </c>
      <c r="M137">
        <v>2230</v>
      </c>
      <c r="N137">
        <v>2230</v>
      </c>
      <c r="O137">
        <v>2230</v>
      </c>
      <c r="P137">
        <v>2230</v>
      </c>
      <c r="Q137" t="s">
        <v>2523</v>
      </c>
      <c r="R137" t="s">
        <v>2523</v>
      </c>
      <c r="S137" t="s">
        <v>2523</v>
      </c>
      <c r="T137" t="s">
        <v>2523</v>
      </c>
      <c r="U137">
        <f t="shared" si="12"/>
        <v>1</v>
      </c>
    </row>
    <row r="138" spans="1:21">
      <c r="A138" t="str">
        <f t="shared" si="9"/>
        <v>6.1-12</v>
      </c>
      <c r="B138">
        <f t="shared" si="10"/>
        <v>12</v>
      </c>
      <c r="C138">
        <v>6</v>
      </c>
      <c r="D138" t="s">
        <v>1268</v>
      </c>
      <c r="E138" t="s">
        <v>1121</v>
      </c>
      <c r="F138" t="s">
        <v>1175</v>
      </c>
      <c r="G138">
        <v>24</v>
      </c>
      <c r="H138">
        <f t="shared" si="11"/>
        <v>17840</v>
      </c>
      <c r="I138">
        <v>2230</v>
      </c>
      <c r="J138">
        <v>2230</v>
      </c>
      <c r="K138">
        <v>2230</v>
      </c>
      <c r="L138">
        <v>2230</v>
      </c>
      <c r="M138">
        <v>2230</v>
      </c>
      <c r="N138">
        <v>2230</v>
      </c>
      <c r="O138">
        <v>2230</v>
      </c>
      <c r="P138">
        <v>2230</v>
      </c>
      <c r="Q138" t="s">
        <v>2523</v>
      </c>
      <c r="R138" t="s">
        <v>2523</v>
      </c>
      <c r="S138" t="s">
        <v>2523</v>
      </c>
      <c r="T138" t="s">
        <v>2523</v>
      </c>
      <c r="U138">
        <f t="shared" si="12"/>
        <v>1</v>
      </c>
    </row>
    <row r="139" spans="1:21">
      <c r="A139" t="str">
        <f t="shared" si="9"/>
        <v>6.1-13</v>
      </c>
      <c r="B139">
        <f t="shared" si="10"/>
        <v>13</v>
      </c>
      <c r="C139">
        <v>6</v>
      </c>
      <c r="D139" t="s">
        <v>2638</v>
      </c>
      <c r="E139" t="s">
        <v>1121</v>
      </c>
      <c r="F139" t="s">
        <v>1175</v>
      </c>
      <c r="G139">
        <v>24</v>
      </c>
      <c r="H139">
        <f t="shared" si="11"/>
        <v>11150</v>
      </c>
      <c r="I139" t="s">
        <v>2523</v>
      </c>
      <c r="J139" t="s">
        <v>2523</v>
      </c>
      <c r="K139" t="s">
        <v>2523</v>
      </c>
      <c r="L139" t="s">
        <v>2523</v>
      </c>
      <c r="M139" t="s">
        <v>2523</v>
      </c>
      <c r="N139" t="s">
        <v>2523</v>
      </c>
      <c r="O139" t="s">
        <v>2523</v>
      </c>
      <c r="P139">
        <v>2230</v>
      </c>
      <c r="Q139">
        <v>2230</v>
      </c>
      <c r="R139">
        <v>2230</v>
      </c>
      <c r="S139">
        <v>2230</v>
      </c>
      <c r="T139">
        <v>2230</v>
      </c>
      <c r="U139">
        <f t="shared" si="12"/>
        <v>1</v>
      </c>
    </row>
    <row r="140" spans="1:21">
      <c r="A140" t="str">
        <f t="shared" si="9"/>
        <v>6.1-14</v>
      </c>
      <c r="B140">
        <f t="shared" si="10"/>
        <v>14</v>
      </c>
      <c r="C140">
        <v>6</v>
      </c>
      <c r="D140" t="s">
        <v>1269</v>
      </c>
      <c r="E140" t="s">
        <v>1121</v>
      </c>
      <c r="F140" t="s">
        <v>1175</v>
      </c>
      <c r="G140">
        <v>24</v>
      </c>
      <c r="H140">
        <f t="shared" si="11"/>
        <v>17840</v>
      </c>
      <c r="I140">
        <v>2230</v>
      </c>
      <c r="J140">
        <v>2230</v>
      </c>
      <c r="K140">
        <v>2230</v>
      </c>
      <c r="L140">
        <v>2230</v>
      </c>
      <c r="M140">
        <v>2230</v>
      </c>
      <c r="N140">
        <v>2230</v>
      </c>
      <c r="O140">
        <v>2230</v>
      </c>
      <c r="P140">
        <v>2230</v>
      </c>
      <c r="Q140" t="s">
        <v>2523</v>
      </c>
      <c r="R140" t="s">
        <v>2523</v>
      </c>
      <c r="S140" t="s">
        <v>2523</v>
      </c>
      <c r="T140" t="s">
        <v>2523</v>
      </c>
      <c r="U140">
        <f t="shared" si="12"/>
        <v>1</v>
      </c>
    </row>
    <row r="141" spans="1:21">
      <c r="A141" t="str">
        <f t="shared" si="9"/>
        <v>6.1-15</v>
      </c>
      <c r="B141">
        <f t="shared" si="10"/>
        <v>15</v>
      </c>
      <c r="C141">
        <v>6</v>
      </c>
      <c r="D141" t="s">
        <v>1270</v>
      </c>
      <c r="E141" t="s">
        <v>1178</v>
      </c>
      <c r="F141" t="s">
        <v>1175</v>
      </c>
      <c r="G141">
        <v>12</v>
      </c>
      <c r="H141">
        <f t="shared" si="11"/>
        <v>54990</v>
      </c>
      <c r="I141">
        <v>6110</v>
      </c>
      <c r="J141">
        <v>6110</v>
      </c>
      <c r="K141">
        <v>6110</v>
      </c>
      <c r="L141">
        <v>6110</v>
      </c>
      <c r="M141">
        <v>6110</v>
      </c>
      <c r="N141">
        <v>6110</v>
      </c>
      <c r="O141">
        <v>6110</v>
      </c>
      <c r="P141">
        <v>6110</v>
      </c>
      <c r="Q141">
        <v>6110</v>
      </c>
      <c r="R141" t="s">
        <v>2523</v>
      </c>
      <c r="S141" t="s">
        <v>2523</v>
      </c>
      <c r="T141" t="s">
        <v>2523</v>
      </c>
      <c r="U141">
        <f t="shared" si="12"/>
        <v>2</v>
      </c>
    </row>
    <row r="142" spans="1:21">
      <c r="A142" t="str">
        <f t="shared" si="9"/>
        <v>6.1-16</v>
      </c>
      <c r="B142">
        <f t="shared" si="10"/>
        <v>16</v>
      </c>
      <c r="C142">
        <v>6</v>
      </c>
      <c r="D142" t="s">
        <v>1258</v>
      </c>
      <c r="E142" t="s">
        <v>1124</v>
      </c>
      <c r="F142" t="s">
        <v>1171</v>
      </c>
      <c r="G142">
        <v>60</v>
      </c>
      <c r="H142">
        <f t="shared" si="11"/>
        <v>9840</v>
      </c>
      <c r="I142">
        <v>820</v>
      </c>
      <c r="J142">
        <v>820</v>
      </c>
      <c r="K142">
        <v>820</v>
      </c>
      <c r="L142">
        <v>820</v>
      </c>
      <c r="M142">
        <v>820</v>
      </c>
      <c r="N142">
        <v>820</v>
      </c>
      <c r="O142">
        <v>820</v>
      </c>
      <c r="P142">
        <v>820</v>
      </c>
      <c r="Q142">
        <v>820</v>
      </c>
      <c r="R142">
        <v>820</v>
      </c>
      <c r="S142">
        <v>820</v>
      </c>
      <c r="T142">
        <v>820</v>
      </c>
      <c r="U142">
        <f t="shared" si="12"/>
        <v>1</v>
      </c>
    </row>
    <row r="143" spans="1:21">
      <c r="A143" t="str">
        <f t="shared" si="9"/>
        <v>6.1-17</v>
      </c>
      <c r="B143">
        <f t="shared" si="10"/>
        <v>17</v>
      </c>
      <c r="C143">
        <v>6</v>
      </c>
      <c r="D143" t="s">
        <v>1259</v>
      </c>
      <c r="E143" t="s">
        <v>1120</v>
      </c>
      <c r="F143" t="s">
        <v>1171</v>
      </c>
      <c r="G143">
        <v>60</v>
      </c>
      <c r="H143">
        <f t="shared" si="11"/>
        <v>33600</v>
      </c>
      <c r="I143">
        <v>2800</v>
      </c>
      <c r="J143">
        <v>2800</v>
      </c>
      <c r="K143">
        <v>2800</v>
      </c>
      <c r="L143">
        <v>2800</v>
      </c>
      <c r="M143">
        <v>2800</v>
      </c>
      <c r="N143">
        <v>2800</v>
      </c>
      <c r="O143">
        <v>2800</v>
      </c>
      <c r="P143">
        <v>2800</v>
      </c>
      <c r="Q143">
        <v>2800</v>
      </c>
      <c r="R143">
        <v>2800</v>
      </c>
      <c r="S143">
        <v>2800</v>
      </c>
      <c r="T143">
        <v>2800</v>
      </c>
      <c r="U143">
        <f t="shared" si="12"/>
        <v>1</v>
      </c>
    </row>
    <row r="144" spans="1:21">
      <c r="A144" t="str">
        <f t="shared" si="9"/>
        <v>6.1-18</v>
      </c>
      <c r="B144">
        <f t="shared" si="10"/>
        <v>18</v>
      </c>
      <c r="C144">
        <v>6</v>
      </c>
      <c r="D144" t="s">
        <v>1271</v>
      </c>
      <c r="E144" t="s">
        <v>1122</v>
      </c>
      <c r="F144" t="s">
        <v>1171</v>
      </c>
      <c r="G144">
        <v>30</v>
      </c>
      <c r="H144">
        <f t="shared" si="11"/>
        <v>15500</v>
      </c>
      <c r="I144">
        <v>7750</v>
      </c>
      <c r="J144">
        <v>7750</v>
      </c>
      <c r="K144" t="s">
        <v>2523</v>
      </c>
      <c r="L144" t="s">
        <v>2523</v>
      </c>
      <c r="M144" t="s">
        <v>2523</v>
      </c>
      <c r="N144" t="s">
        <v>2523</v>
      </c>
      <c r="O144" t="s">
        <v>2523</v>
      </c>
      <c r="P144" t="s">
        <v>2523</v>
      </c>
      <c r="Q144" t="s">
        <v>2523</v>
      </c>
      <c r="R144" t="s">
        <v>2523</v>
      </c>
      <c r="S144" t="s">
        <v>2523</v>
      </c>
      <c r="T144" t="s">
        <v>2523</v>
      </c>
      <c r="U144">
        <f t="shared" si="12"/>
        <v>1</v>
      </c>
    </row>
    <row r="145" spans="1:21">
      <c r="A145" t="str">
        <f t="shared" si="9"/>
        <v>6.1-19</v>
      </c>
      <c r="B145">
        <f t="shared" si="10"/>
        <v>19</v>
      </c>
      <c r="C145">
        <v>6</v>
      </c>
      <c r="D145" t="s">
        <v>1270</v>
      </c>
      <c r="E145" t="s">
        <v>1122</v>
      </c>
      <c r="F145" t="s">
        <v>1171</v>
      </c>
      <c r="G145">
        <v>30</v>
      </c>
      <c r="H145">
        <f t="shared" si="11"/>
        <v>7750</v>
      </c>
      <c r="I145" t="s">
        <v>2523</v>
      </c>
      <c r="J145" t="s">
        <v>2523</v>
      </c>
      <c r="K145" t="s">
        <v>2523</v>
      </c>
      <c r="L145" t="s">
        <v>2523</v>
      </c>
      <c r="M145" t="s">
        <v>2523</v>
      </c>
      <c r="N145" t="s">
        <v>2523</v>
      </c>
      <c r="O145" t="s">
        <v>2523</v>
      </c>
      <c r="P145" t="s">
        <v>2523</v>
      </c>
      <c r="Q145" t="s">
        <v>2523</v>
      </c>
      <c r="R145" t="s">
        <v>2523</v>
      </c>
      <c r="S145" t="s">
        <v>2523</v>
      </c>
      <c r="T145">
        <v>7750</v>
      </c>
      <c r="U145">
        <f t="shared" si="12"/>
        <v>2</v>
      </c>
    </row>
    <row r="146" spans="1:21">
      <c r="A146" t="str">
        <f t="shared" si="9"/>
        <v>7.1-1</v>
      </c>
      <c r="B146">
        <f t="shared" si="10"/>
        <v>1</v>
      </c>
      <c r="C146">
        <v>7</v>
      </c>
      <c r="D146" t="s">
        <v>2639</v>
      </c>
      <c r="E146" t="s">
        <v>1174</v>
      </c>
      <c r="F146" t="s">
        <v>1175</v>
      </c>
      <c r="G146">
        <v>48</v>
      </c>
      <c r="H146">
        <f t="shared" si="11"/>
        <v>3280</v>
      </c>
      <c r="I146" t="s">
        <v>2523</v>
      </c>
      <c r="J146" t="s">
        <v>2523</v>
      </c>
      <c r="K146" t="s">
        <v>2523</v>
      </c>
      <c r="L146" t="s">
        <v>2523</v>
      </c>
      <c r="M146" t="s">
        <v>2523</v>
      </c>
      <c r="N146" t="s">
        <v>2523</v>
      </c>
      <c r="O146" t="s">
        <v>2523</v>
      </c>
      <c r="P146" t="s">
        <v>2523</v>
      </c>
      <c r="Q146" t="s">
        <v>2523</v>
      </c>
      <c r="R146" t="s">
        <v>2523</v>
      </c>
      <c r="S146" t="s">
        <v>2523</v>
      </c>
      <c r="T146">
        <v>3280</v>
      </c>
      <c r="U146">
        <f t="shared" si="12"/>
        <v>1</v>
      </c>
    </row>
    <row r="147" spans="1:21">
      <c r="A147" t="str">
        <f t="shared" si="9"/>
        <v>7.1-2</v>
      </c>
      <c r="B147">
        <f t="shared" si="10"/>
        <v>2</v>
      </c>
      <c r="C147">
        <v>7</v>
      </c>
      <c r="D147" t="s">
        <v>1274</v>
      </c>
      <c r="E147" t="s">
        <v>1174</v>
      </c>
      <c r="F147" t="s">
        <v>1175</v>
      </c>
      <c r="G147">
        <v>48</v>
      </c>
      <c r="H147">
        <f t="shared" si="11"/>
        <v>39360</v>
      </c>
      <c r="I147">
        <v>3280</v>
      </c>
      <c r="J147">
        <v>3280</v>
      </c>
      <c r="K147">
        <v>3280</v>
      </c>
      <c r="L147">
        <v>3280</v>
      </c>
      <c r="M147">
        <v>3280</v>
      </c>
      <c r="N147">
        <v>3280</v>
      </c>
      <c r="O147">
        <v>3280</v>
      </c>
      <c r="P147">
        <v>3280</v>
      </c>
      <c r="Q147">
        <v>3280</v>
      </c>
      <c r="R147">
        <v>3280</v>
      </c>
      <c r="S147">
        <v>3280</v>
      </c>
      <c r="T147">
        <v>3280</v>
      </c>
      <c r="U147">
        <f t="shared" si="12"/>
        <v>1</v>
      </c>
    </row>
    <row r="148" spans="1:21">
      <c r="A148" t="str">
        <f t="shared" si="9"/>
        <v>7.1-3</v>
      </c>
      <c r="B148">
        <f t="shared" si="10"/>
        <v>3</v>
      </c>
      <c r="C148">
        <v>7</v>
      </c>
      <c r="D148" t="s">
        <v>1275</v>
      </c>
      <c r="E148" t="s">
        <v>1174</v>
      </c>
      <c r="F148" t="s">
        <v>1175</v>
      </c>
      <c r="G148">
        <v>48</v>
      </c>
      <c r="H148">
        <f t="shared" si="11"/>
        <v>39360</v>
      </c>
      <c r="I148">
        <v>3280</v>
      </c>
      <c r="J148">
        <v>3280</v>
      </c>
      <c r="K148">
        <v>3280</v>
      </c>
      <c r="L148">
        <v>3280</v>
      </c>
      <c r="M148">
        <v>3280</v>
      </c>
      <c r="N148">
        <v>3280</v>
      </c>
      <c r="O148">
        <v>3280</v>
      </c>
      <c r="P148">
        <v>3280</v>
      </c>
      <c r="Q148">
        <v>3280</v>
      </c>
      <c r="R148">
        <v>3280</v>
      </c>
      <c r="S148">
        <v>3280</v>
      </c>
      <c r="T148">
        <v>3280</v>
      </c>
      <c r="U148">
        <f t="shared" si="12"/>
        <v>1</v>
      </c>
    </row>
    <row r="149" spans="1:21">
      <c r="A149" t="str">
        <f t="shared" si="9"/>
        <v>7.1-4</v>
      </c>
      <c r="B149">
        <f t="shared" si="10"/>
        <v>4</v>
      </c>
      <c r="C149">
        <v>7</v>
      </c>
      <c r="D149" t="s">
        <v>2640</v>
      </c>
      <c r="E149" t="s">
        <v>1119</v>
      </c>
      <c r="F149" t="s">
        <v>1175</v>
      </c>
      <c r="G149">
        <v>24</v>
      </c>
      <c r="H149">
        <f t="shared" si="11"/>
        <v>600</v>
      </c>
      <c r="I149" t="s">
        <v>2523</v>
      </c>
      <c r="J149" t="s">
        <v>2523</v>
      </c>
      <c r="K149" t="s">
        <v>2523</v>
      </c>
      <c r="L149" t="s">
        <v>2523</v>
      </c>
      <c r="M149" t="s">
        <v>2523</v>
      </c>
      <c r="N149" t="s">
        <v>2523</v>
      </c>
      <c r="O149" t="s">
        <v>2523</v>
      </c>
      <c r="P149" t="s">
        <v>2523</v>
      </c>
      <c r="Q149" t="s">
        <v>2523</v>
      </c>
      <c r="R149" t="s">
        <v>2523</v>
      </c>
      <c r="S149" t="s">
        <v>2523</v>
      </c>
      <c r="T149">
        <v>600</v>
      </c>
      <c r="U149">
        <f t="shared" si="12"/>
        <v>1</v>
      </c>
    </row>
    <row r="150" spans="1:21">
      <c r="A150" t="str">
        <f t="shared" si="9"/>
        <v>7.1-5</v>
      </c>
      <c r="B150">
        <f t="shared" si="10"/>
        <v>5</v>
      </c>
      <c r="C150">
        <v>7</v>
      </c>
      <c r="D150" t="s">
        <v>2417</v>
      </c>
      <c r="E150" t="s">
        <v>1119</v>
      </c>
      <c r="F150" t="s">
        <v>1175</v>
      </c>
      <c r="G150">
        <v>24</v>
      </c>
      <c r="H150">
        <f t="shared" si="11"/>
        <v>7200</v>
      </c>
      <c r="I150">
        <v>600</v>
      </c>
      <c r="J150">
        <v>600</v>
      </c>
      <c r="K150">
        <v>600</v>
      </c>
      <c r="L150">
        <v>600</v>
      </c>
      <c r="M150">
        <v>600</v>
      </c>
      <c r="N150">
        <v>600</v>
      </c>
      <c r="O150">
        <v>600</v>
      </c>
      <c r="P150">
        <v>600</v>
      </c>
      <c r="Q150">
        <v>600</v>
      </c>
      <c r="R150">
        <v>600</v>
      </c>
      <c r="S150">
        <v>600</v>
      </c>
      <c r="T150">
        <v>600</v>
      </c>
      <c r="U150">
        <f t="shared" si="12"/>
        <v>1</v>
      </c>
    </row>
    <row r="151" spans="1:21">
      <c r="A151" t="str">
        <f t="shared" si="9"/>
        <v>7.1-6</v>
      </c>
      <c r="B151">
        <f t="shared" si="10"/>
        <v>6</v>
      </c>
      <c r="C151">
        <v>7</v>
      </c>
      <c r="D151" t="s">
        <v>2418</v>
      </c>
      <c r="E151" t="s">
        <v>1119</v>
      </c>
      <c r="F151" t="s">
        <v>1175</v>
      </c>
      <c r="G151">
        <v>24</v>
      </c>
      <c r="H151">
        <f t="shared" si="11"/>
        <v>4200</v>
      </c>
      <c r="I151" t="s">
        <v>2523</v>
      </c>
      <c r="J151" t="s">
        <v>2523</v>
      </c>
      <c r="K151" t="s">
        <v>2523</v>
      </c>
      <c r="L151" t="s">
        <v>2523</v>
      </c>
      <c r="M151" t="s">
        <v>2523</v>
      </c>
      <c r="N151">
        <v>600</v>
      </c>
      <c r="O151">
        <v>600</v>
      </c>
      <c r="P151">
        <v>600</v>
      </c>
      <c r="Q151">
        <v>600</v>
      </c>
      <c r="R151">
        <v>600</v>
      </c>
      <c r="S151">
        <v>600</v>
      </c>
      <c r="T151">
        <v>600</v>
      </c>
      <c r="U151">
        <f t="shared" si="12"/>
        <v>1</v>
      </c>
    </row>
    <row r="152" spans="1:21">
      <c r="A152" t="str">
        <f t="shared" si="9"/>
        <v>7.1-7</v>
      </c>
      <c r="B152">
        <f t="shared" si="10"/>
        <v>7</v>
      </c>
      <c r="C152">
        <v>7</v>
      </c>
      <c r="D152" t="s">
        <v>1276</v>
      </c>
      <c r="E152" t="s">
        <v>1119</v>
      </c>
      <c r="F152" t="s">
        <v>1175</v>
      </c>
      <c r="G152">
        <v>24</v>
      </c>
      <c r="H152">
        <f t="shared" si="11"/>
        <v>4200</v>
      </c>
      <c r="I152">
        <v>600</v>
      </c>
      <c r="J152">
        <v>600</v>
      </c>
      <c r="K152">
        <v>600</v>
      </c>
      <c r="L152">
        <v>600</v>
      </c>
      <c r="M152">
        <v>600</v>
      </c>
      <c r="N152">
        <v>600</v>
      </c>
      <c r="O152">
        <v>600</v>
      </c>
      <c r="P152" t="s">
        <v>2523</v>
      </c>
      <c r="Q152" t="s">
        <v>2523</v>
      </c>
      <c r="R152" t="s">
        <v>2523</v>
      </c>
      <c r="S152" t="s">
        <v>2523</v>
      </c>
      <c r="T152" t="s">
        <v>2523</v>
      </c>
      <c r="U152">
        <f t="shared" si="12"/>
        <v>1</v>
      </c>
    </row>
    <row r="153" spans="1:21">
      <c r="A153" t="str">
        <f t="shared" si="9"/>
        <v>7.1-8</v>
      </c>
      <c r="B153">
        <f t="shared" si="10"/>
        <v>8</v>
      </c>
      <c r="C153">
        <v>7</v>
      </c>
      <c r="D153" t="s">
        <v>2419</v>
      </c>
      <c r="E153" t="s">
        <v>1119</v>
      </c>
      <c r="F153" t="s">
        <v>1175</v>
      </c>
      <c r="G153">
        <v>24</v>
      </c>
      <c r="H153">
        <f t="shared" si="11"/>
        <v>7200</v>
      </c>
      <c r="I153">
        <v>600</v>
      </c>
      <c r="J153">
        <v>600</v>
      </c>
      <c r="K153">
        <v>600</v>
      </c>
      <c r="L153">
        <v>600</v>
      </c>
      <c r="M153">
        <v>600</v>
      </c>
      <c r="N153">
        <v>600</v>
      </c>
      <c r="O153">
        <v>600</v>
      </c>
      <c r="P153">
        <v>600</v>
      </c>
      <c r="Q153">
        <v>600</v>
      </c>
      <c r="R153">
        <v>600</v>
      </c>
      <c r="S153">
        <v>600</v>
      </c>
      <c r="T153">
        <v>600</v>
      </c>
      <c r="U153">
        <f t="shared" si="12"/>
        <v>1</v>
      </c>
    </row>
    <row r="154" spans="1:21">
      <c r="A154" t="str">
        <f t="shared" si="9"/>
        <v>7.1-9</v>
      </c>
      <c r="B154">
        <f t="shared" si="10"/>
        <v>9</v>
      </c>
      <c r="C154">
        <v>7</v>
      </c>
      <c r="D154" t="s">
        <v>1277</v>
      </c>
      <c r="E154" t="s">
        <v>1119</v>
      </c>
      <c r="F154" t="s">
        <v>1175</v>
      </c>
      <c r="G154">
        <v>24</v>
      </c>
      <c r="H154">
        <f t="shared" si="11"/>
        <v>4200</v>
      </c>
      <c r="I154">
        <v>600</v>
      </c>
      <c r="J154">
        <v>600</v>
      </c>
      <c r="K154">
        <v>600</v>
      </c>
      <c r="L154">
        <v>600</v>
      </c>
      <c r="M154">
        <v>600</v>
      </c>
      <c r="N154">
        <v>600</v>
      </c>
      <c r="O154">
        <v>600</v>
      </c>
      <c r="P154" t="s">
        <v>2523</v>
      </c>
      <c r="Q154" t="s">
        <v>2523</v>
      </c>
      <c r="R154" t="s">
        <v>2523</v>
      </c>
      <c r="S154" t="s">
        <v>2523</v>
      </c>
      <c r="T154" t="s">
        <v>2523</v>
      </c>
      <c r="U154">
        <f t="shared" si="12"/>
        <v>1</v>
      </c>
    </row>
    <row r="155" spans="1:21">
      <c r="A155" t="str">
        <f t="shared" si="9"/>
        <v>7.1-10</v>
      </c>
      <c r="B155">
        <f t="shared" si="10"/>
        <v>10</v>
      </c>
      <c r="C155">
        <v>7</v>
      </c>
      <c r="D155" t="s">
        <v>1278</v>
      </c>
      <c r="E155" t="s">
        <v>1119</v>
      </c>
      <c r="F155" t="s">
        <v>1175</v>
      </c>
      <c r="G155">
        <v>24</v>
      </c>
      <c r="H155">
        <f t="shared" si="11"/>
        <v>4200</v>
      </c>
      <c r="I155">
        <v>600</v>
      </c>
      <c r="J155">
        <v>600</v>
      </c>
      <c r="K155">
        <v>600</v>
      </c>
      <c r="L155">
        <v>600</v>
      </c>
      <c r="M155">
        <v>600</v>
      </c>
      <c r="N155">
        <v>600</v>
      </c>
      <c r="O155">
        <v>600</v>
      </c>
      <c r="P155" t="s">
        <v>2523</v>
      </c>
      <c r="Q155" t="s">
        <v>2523</v>
      </c>
      <c r="R155" t="s">
        <v>2523</v>
      </c>
      <c r="S155" t="s">
        <v>2523</v>
      </c>
      <c r="T155" t="s">
        <v>2523</v>
      </c>
      <c r="U155">
        <f t="shared" si="12"/>
        <v>1</v>
      </c>
    </row>
    <row r="156" spans="1:21">
      <c r="A156" t="str">
        <f t="shared" si="9"/>
        <v>7.1-11</v>
      </c>
      <c r="B156">
        <f t="shared" si="10"/>
        <v>11</v>
      </c>
      <c r="C156">
        <v>7</v>
      </c>
      <c r="D156" t="s">
        <v>1279</v>
      </c>
      <c r="E156" t="s">
        <v>1119</v>
      </c>
      <c r="F156" t="s">
        <v>1175</v>
      </c>
      <c r="G156">
        <v>24</v>
      </c>
      <c r="H156">
        <f t="shared" si="11"/>
        <v>7200</v>
      </c>
      <c r="I156">
        <v>600</v>
      </c>
      <c r="J156">
        <v>600</v>
      </c>
      <c r="K156">
        <v>600</v>
      </c>
      <c r="L156">
        <v>600</v>
      </c>
      <c r="M156">
        <v>600</v>
      </c>
      <c r="N156">
        <v>600</v>
      </c>
      <c r="O156">
        <v>600</v>
      </c>
      <c r="P156">
        <v>600</v>
      </c>
      <c r="Q156">
        <v>600</v>
      </c>
      <c r="R156">
        <v>600</v>
      </c>
      <c r="S156">
        <v>600</v>
      </c>
      <c r="T156">
        <v>600</v>
      </c>
      <c r="U156">
        <f t="shared" si="12"/>
        <v>1</v>
      </c>
    </row>
    <row r="157" spans="1:21">
      <c r="A157" t="str">
        <f t="shared" si="9"/>
        <v>7.1-12</v>
      </c>
      <c r="B157">
        <f t="shared" si="10"/>
        <v>12</v>
      </c>
      <c r="C157">
        <v>7</v>
      </c>
      <c r="D157" t="s">
        <v>1280</v>
      </c>
      <c r="E157" t="s">
        <v>1119</v>
      </c>
      <c r="F157" t="s">
        <v>1175</v>
      </c>
      <c r="G157">
        <v>24</v>
      </c>
      <c r="H157">
        <f t="shared" si="11"/>
        <v>4800</v>
      </c>
      <c r="I157">
        <v>600</v>
      </c>
      <c r="J157">
        <v>600</v>
      </c>
      <c r="K157">
        <v>600</v>
      </c>
      <c r="L157">
        <v>600</v>
      </c>
      <c r="M157">
        <v>600</v>
      </c>
      <c r="N157">
        <v>600</v>
      </c>
      <c r="O157">
        <v>600</v>
      </c>
      <c r="P157">
        <v>600</v>
      </c>
      <c r="Q157" t="s">
        <v>2523</v>
      </c>
      <c r="R157" t="s">
        <v>2523</v>
      </c>
      <c r="S157" t="s">
        <v>2523</v>
      </c>
      <c r="T157" t="s">
        <v>2523</v>
      </c>
      <c r="U157">
        <f t="shared" si="12"/>
        <v>1</v>
      </c>
    </row>
    <row r="158" spans="1:21">
      <c r="A158" t="str">
        <f t="shared" si="9"/>
        <v>7.1-13</v>
      </c>
      <c r="B158">
        <f t="shared" si="10"/>
        <v>13</v>
      </c>
      <c r="C158">
        <v>7</v>
      </c>
      <c r="D158" t="s">
        <v>1281</v>
      </c>
      <c r="E158" t="s">
        <v>1119</v>
      </c>
      <c r="F158" t="s">
        <v>1175</v>
      </c>
      <c r="G158">
        <v>24</v>
      </c>
      <c r="H158">
        <f t="shared" si="11"/>
        <v>7200</v>
      </c>
      <c r="I158">
        <v>600</v>
      </c>
      <c r="J158">
        <v>600</v>
      </c>
      <c r="K158">
        <v>600</v>
      </c>
      <c r="L158">
        <v>600</v>
      </c>
      <c r="M158">
        <v>600</v>
      </c>
      <c r="N158">
        <v>600</v>
      </c>
      <c r="O158">
        <v>600</v>
      </c>
      <c r="P158">
        <v>600</v>
      </c>
      <c r="Q158">
        <v>600</v>
      </c>
      <c r="R158">
        <v>600</v>
      </c>
      <c r="S158">
        <v>600</v>
      </c>
      <c r="T158">
        <v>600</v>
      </c>
      <c r="U158">
        <f t="shared" si="12"/>
        <v>1</v>
      </c>
    </row>
    <row r="159" spans="1:21">
      <c r="A159" t="str">
        <f t="shared" si="9"/>
        <v>7.1-14</v>
      </c>
      <c r="B159">
        <f t="shared" si="10"/>
        <v>14</v>
      </c>
      <c r="C159">
        <v>7</v>
      </c>
      <c r="D159" t="s">
        <v>1282</v>
      </c>
      <c r="E159" t="s">
        <v>1119</v>
      </c>
      <c r="F159" t="s">
        <v>1175</v>
      </c>
      <c r="G159">
        <v>24</v>
      </c>
      <c r="H159">
        <f t="shared" si="11"/>
        <v>3600</v>
      </c>
      <c r="I159" t="s">
        <v>2523</v>
      </c>
      <c r="J159" t="s">
        <v>2523</v>
      </c>
      <c r="K159" t="s">
        <v>2523</v>
      </c>
      <c r="L159" t="s">
        <v>2523</v>
      </c>
      <c r="M159" t="s">
        <v>2523</v>
      </c>
      <c r="N159">
        <v>600</v>
      </c>
      <c r="O159">
        <v>600</v>
      </c>
      <c r="P159">
        <v>600</v>
      </c>
      <c r="Q159">
        <v>600</v>
      </c>
      <c r="R159" t="s">
        <v>2523</v>
      </c>
      <c r="S159">
        <v>600</v>
      </c>
      <c r="T159">
        <v>600</v>
      </c>
      <c r="U159">
        <f t="shared" si="12"/>
        <v>1</v>
      </c>
    </row>
    <row r="160" spans="1:21">
      <c r="A160" t="str">
        <f t="shared" si="9"/>
        <v>7.1-15</v>
      </c>
      <c r="B160">
        <f t="shared" si="10"/>
        <v>15</v>
      </c>
      <c r="C160">
        <v>7</v>
      </c>
      <c r="D160" t="s">
        <v>2641</v>
      </c>
      <c r="E160" t="s">
        <v>1119</v>
      </c>
      <c r="F160" t="s">
        <v>1175</v>
      </c>
      <c r="G160">
        <v>24</v>
      </c>
      <c r="H160">
        <f t="shared" si="11"/>
        <v>600</v>
      </c>
      <c r="I160" t="s">
        <v>2523</v>
      </c>
      <c r="J160" t="s">
        <v>2523</v>
      </c>
      <c r="K160" t="s">
        <v>2523</v>
      </c>
      <c r="L160" t="s">
        <v>2523</v>
      </c>
      <c r="M160" t="s">
        <v>2523</v>
      </c>
      <c r="N160" t="s">
        <v>2523</v>
      </c>
      <c r="O160" t="s">
        <v>2523</v>
      </c>
      <c r="P160" t="s">
        <v>2523</v>
      </c>
      <c r="Q160" t="s">
        <v>2523</v>
      </c>
      <c r="R160" t="s">
        <v>2523</v>
      </c>
      <c r="S160" t="s">
        <v>2523</v>
      </c>
      <c r="T160">
        <v>600</v>
      </c>
      <c r="U160">
        <f t="shared" si="12"/>
        <v>1</v>
      </c>
    </row>
    <row r="161" spans="1:21">
      <c r="A161" t="str">
        <f t="shared" si="9"/>
        <v>7.1-16</v>
      </c>
      <c r="B161">
        <f t="shared" si="10"/>
        <v>16</v>
      </c>
      <c r="C161">
        <v>7</v>
      </c>
      <c r="D161" t="s">
        <v>1283</v>
      </c>
      <c r="E161" t="s">
        <v>1119</v>
      </c>
      <c r="F161" t="s">
        <v>1175</v>
      </c>
      <c r="G161">
        <v>24</v>
      </c>
      <c r="H161">
        <f t="shared" si="11"/>
        <v>4200</v>
      </c>
      <c r="I161">
        <v>600</v>
      </c>
      <c r="J161">
        <v>600</v>
      </c>
      <c r="K161">
        <v>600</v>
      </c>
      <c r="L161">
        <v>600</v>
      </c>
      <c r="M161">
        <v>600</v>
      </c>
      <c r="N161">
        <v>600</v>
      </c>
      <c r="O161">
        <v>600</v>
      </c>
      <c r="P161" t="s">
        <v>2523</v>
      </c>
      <c r="Q161" t="s">
        <v>2523</v>
      </c>
      <c r="R161" t="s">
        <v>2523</v>
      </c>
      <c r="S161" t="s">
        <v>2523</v>
      </c>
      <c r="T161" t="s">
        <v>2523</v>
      </c>
      <c r="U161">
        <f t="shared" si="12"/>
        <v>1</v>
      </c>
    </row>
    <row r="162" spans="1:21">
      <c r="A162" t="str">
        <f t="shared" ref="A162:A225" si="13">CONCATENATE(C162,".1-",B162)</f>
        <v>7.1-17</v>
      </c>
      <c r="B162">
        <f t="shared" ref="B162:B225" si="14">IF(C162&lt;&gt;C161,1,B161+1)</f>
        <v>17</v>
      </c>
      <c r="C162">
        <v>7</v>
      </c>
      <c r="D162" t="s">
        <v>2420</v>
      </c>
      <c r="E162" t="s">
        <v>1119</v>
      </c>
      <c r="F162" t="s">
        <v>1175</v>
      </c>
      <c r="G162">
        <v>24</v>
      </c>
      <c r="H162">
        <f t="shared" si="11"/>
        <v>6600</v>
      </c>
      <c r="I162" t="s">
        <v>2523</v>
      </c>
      <c r="J162">
        <v>600</v>
      </c>
      <c r="K162">
        <v>600</v>
      </c>
      <c r="L162">
        <v>600</v>
      </c>
      <c r="M162">
        <v>600</v>
      </c>
      <c r="N162">
        <v>600</v>
      </c>
      <c r="O162">
        <v>600</v>
      </c>
      <c r="P162">
        <v>600</v>
      </c>
      <c r="Q162">
        <v>600</v>
      </c>
      <c r="R162">
        <v>600</v>
      </c>
      <c r="S162">
        <v>600</v>
      </c>
      <c r="T162">
        <v>600</v>
      </c>
      <c r="U162">
        <f t="shared" si="12"/>
        <v>1</v>
      </c>
    </row>
    <row r="163" spans="1:21">
      <c r="A163" t="str">
        <f t="shared" si="13"/>
        <v>7.1-18</v>
      </c>
      <c r="B163">
        <f t="shared" si="14"/>
        <v>18</v>
      </c>
      <c r="C163">
        <v>7</v>
      </c>
      <c r="D163" t="s">
        <v>2642</v>
      </c>
      <c r="E163" t="s">
        <v>1119</v>
      </c>
      <c r="F163" t="s">
        <v>1175</v>
      </c>
      <c r="G163">
        <v>24</v>
      </c>
      <c r="H163">
        <f t="shared" si="11"/>
        <v>600</v>
      </c>
      <c r="I163" t="s">
        <v>2523</v>
      </c>
      <c r="J163" t="s">
        <v>2523</v>
      </c>
      <c r="K163" t="s">
        <v>2523</v>
      </c>
      <c r="L163" t="s">
        <v>2523</v>
      </c>
      <c r="M163" t="s">
        <v>2523</v>
      </c>
      <c r="N163" t="s">
        <v>2523</v>
      </c>
      <c r="O163" t="s">
        <v>2523</v>
      </c>
      <c r="P163" t="s">
        <v>2523</v>
      </c>
      <c r="Q163" t="s">
        <v>2523</v>
      </c>
      <c r="R163" t="s">
        <v>2523</v>
      </c>
      <c r="S163" t="s">
        <v>2523</v>
      </c>
      <c r="T163">
        <v>600</v>
      </c>
      <c r="U163">
        <f t="shared" si="12"/>
        <v>1</v>
      </c>
    </row>
    <row r="164" spans="1:21">
      <c r="A164" t="str">
        <f t="shared" si="13"/>
        <v>7.1-19</v>
      </c>
      <c r="B164">
        <f t="shared" si="14"/>
        <v>19</v>
      </c>
      <c r="C164">
        <v>7</v>
      </c>
      <c r="D164" t="s">
        <v>2643</v>
      </c>
      <c r="E164" t="s">
        <v>1119</v>
      </c>
      <c r="F164" t="s">
        <v>1175</v>
      </c>
      <c r="G164">
        <v>24</v>
      </c>
      <c r="H164">
        <f t="shared" si="11"/>
        <v>600</v>
      </c>
      <c r="I164" t="s">
        <v>2523</v>
      </c>
      <c r="J164" t="s">
        <v>2523</v>
      </c>
      <c r="K164" t="s">
        <v>2523</v>
      </c>
      <c r="L164" t="s">
        <v>2523</v>
      </c>
      <c r="M164" t="s">
        <v>2523</v>
      </c>
      <c r="N164" t="s">
        <v>2523</v>
      </c>
      <c r="O164" t="s">
        <v>2523</v>
      </c>
      <c r="P164" t="s">
        <v>2523</v>
      </c>
      <c r="Q164" t="s">
        <v>2523</v>
      </c>
      <c r="R164" t="s">
        <v>2523</v>
      </c>
      <c r="S164" t="s">
        <v>2523</v>
      </c>
      <c r="T164">
        <v>600</v>
      </c>
      <c r="U164">
        <f t="shared" si="12"/>
        <v>1</v>
      </c>
    </row>
    <row r="165" spans="1:21">
      <c r="A165" t="str">
        <f t="shared" si="13"/>
        <v>7.1-20</v>
      </c>
      <c r="B165">
        <f t="shared" si="14"/>
        <v>20</v>
      </c>
      <c r="C165">
        <v>7</v>
      </c>
      <c r="D165" t="s">
        <v>1284</v>
      </c>
      <c r="E165" t="s">
        <v>1119</v>
      </c>
      <c r="F165" t="s">
        <v>1175</v>
      </c>
      <c r="G165">
        <v>24</v>
      </c>
      <c r="H165">
        <f t="shared" si="11"/>
        <v>7200</v>
      </c>
      <c r="I165">
        <v>600</v>
      </c>
      <c r="J165">
        <v>600</v>
      </c>
      <c r="K165">
        <v>600</v>
      </c>
      <c r="L165">
        <v>600</v>
      </c>
      <c r="M165">
        <v>600</v>
      </c>
      <c r="N165">
        <v>600</v>
      </c>
      <c r="O165">
        <v>600</v>
      </c>
      <c r="P165">
        <v>600</v>
      </c>
      <c r="Q165">
        <v>600</v>
      </c>
      <c r="R165">
        <v>600</v>
      </c>
      <c r="S165">
        <v>600</v>
      </c>
      <c r="T165">
        <v>600</v>
      </c>
      <c r="U165">
        <f t="shared" si="12"/>
        <v>1</v>
      </c>
    </row>
    <row r="166" spans="1:21">
      <c r="A166" t="str">
        <f t="shared" si="13"/>
        <v>7.1-21</v>
      </c>
      <c r="B166">
        <f t="shared" si="14"/>
        <v>21</v>
      </c>
      <c r="C166">
        <v>7</v>
      </c>
      <c r="D166" t="s">
        <v>1285</v>
      </c>
      <c r="E166" t="s">
        <v>1119</v>
      </c>
      <c r="F166" t="s">
        <v>1175</v>
      </c>
      <c r="G166">
        <v>24</v>
      </c>
      <c r="H166">
        <f t="shared" si="11"/>
        <v>7200</v>
      </c>
      <c r="I166">
        <v>600</v>
      </c>
      <c r="J166">
        <v>600</v>
      </c>
      <c r="K166">
        <v>600</v>
      </c>
      <c r="L166">
        <v>600</v>
      </c>
      <c r="M166">
        <v>600</v>
      </c>
      <c r="N166">
        <v>600</v>
      </c>
      <c r="O166">
        <v>600</v>
      </c>
      <c r="P166">
        <v>600</v>
      </c>
      <c r="Q166">
        <v>600</v>
      </c>
      <c r="R166">
        <v>600</v>
      </c>
      <c r="S166">
        <v>600</v>
      </c>
      <c r="T166">
        <v>600</v>
      </c>
      <c r="U166">
        <f t="shared" si="12"/>
        <v>1</v>
      </c>
    </row>
    <row r="167" spans="1:21">
      <c r="A167" t="str">
        <f t="shared" si="13"/>
        <v>7.1-22</v>
      </c>
      <c r="B167">
        <f t="shared" si="14"/>
        <v>22</v>
      </c>
      <c r="C167">
        <v>7</v>
      </c>
      <c r="D167" t="s">
        <v>1286</v>
      </c>
      <c r="E167" t="s">
        <v>1119</v>
      </c>
      <c r="F167" t="s">
        <v>1175</v>
      </c>
      <c r="G167">
        <v>24</v>
      </c>
      <c r="H167">
        <f t="shared" si="11"/>
        <v>7200</v>
      </c>
      <c r="I167">
        <v>600</v>
      </c>
      <c r="J167">
        <v>600</v>
      </c>
      <c r="K167">
        <v>600</v>
      </c>
      <c r="L167">
        <v>600</v>
      </c>
      <c r="M167">
        <v>600</v>
      </c>
      <c r="N167">
        <v>600</v>
      </c>
      <c r="O167">
        <v>600</v>
      </c>
      <c r="P167">
        <v>600</v>
      </c>
      <c r="Q167">
        <v>600</v>
      </c>
      <c r="R167">
        <v>600</v>
      </c>
      <c r="S167">
        <v>600</v>
      </c>
      <c r="T167">
        <v>600</v>
      </c>
      <c r="U167">
        <f t="shared" si="12"/>
        <v>1</v>
      </c>
    </row>
    <row r="168" spans="1:21">
      <c r="A168" t="str">
        <f t="shared" si="13"/>
        <v>7.1-23</v>
      </c>
      <c r="B168">
        <f t="shared" si="14"/>
        <v>23</v>
      </c>
      <c r="C168">
        <v>7</v>
      </c>
      <c r="D168" t="s">
        <v>1287</v>
      </c>
      <c r="E168" t="s">
        <v>1119</v>
      </c>
      <c r="F168" t="s">
        <v>1175</v>
      </c>
      <c r="G168">
        <v>24</v>
      </c>
      <c r="H168">
        <f t="shared" si="11"/>
        <v>5400</v>
      </c>
      <c r="I168">
        <v>600</v>
      </c>
      <c r="J168">
        <v>600</v>
      </c>
      <c r="K168">
        <v>600</v>
      </c>
      <c r="L168">
        <v>600</v>
      </c>
      <c r="M168">
        <v>600</v>
      </c>
      <c r="N168">
        <v>600</v>
      </c>
      <c r="O168">
        <v>600</v>
      </c>
      <c r="P168">
        <v>600</v>
      </c>
      <c r="Q168">
        <v>600</v>
      </c>
      <c r="R168" t="s">
        <v>2523</v>
      </c>
      <c r="S168" t="s">
        <v>2523</v>
      </c>
      <c r="T168" t="s">
        <v>2523</v>
      </c>
      <c r="U168">
        <f t="shared" si="12"/>
        <v>1</v>
      </c>
    </row>
    <row r="169" spans="1:21">
      <c r="A169" t="str">
        <f t="shared" si="13"/>
        <v>7.1-24</v>
      </c>
      <c r="B169">
        <f t="shared" si="14"/>
        <v>24</v>
      </c>
      <c r="C169">
        <v>7</v>
      </c>
      <c r="D169" t="s">
        <v>1288</v>
      </c>
      <c r="E169" t="s">
        <v>1119</v>
      </c>
      <c r="F169" t="s">
        <v>1175</v>
      </c>
      <c r="G169">
        <v>24</v>
      </c>
      <c r="H169">
        <f t="shared" si="11"/>
        <v>6600</v>
      </c>
      <c r="I169">
        <v>600</v>
      </c>
      <c r="J169">
        <v>600</v>
      </c>
      <c r="K169">
        <v>600</v>
      </c>
      <c r="L169">
        <v>600</v>
      </c>
      <c r="M169">
        <v>600</v>
      </c>
      <c r="N169">
        <v>600</v>
      </c>
      <c r="O169">
        <v>600</v>
      </c>
      <c r="P169">
        <v>600</v>
      </c>
      <c r="Q169">
        <v>600</v>
      </c>
      <c r="R169">
        <v>600</v>
      </c>
      <c r="S169">
        <v>600</v>
      </c>
      <c r="T169" t="s">
        <v>2523</v>
      </c>
      <c r="U169">
        <f t="shared" si="12"/>
        <v>1</v>
      </c>
    </row>
    <row r="170" spans="1:21">
      <c r="A170" t="str">
        <f t="shared" si="13"/>
        <v>7.1-25</v>
      </c>
      <c r="B170">
        <f t="shared" si="14"/>
        <v>25</v>
      </c>
      <c r="C170">
        <v>7</v>
      </c>
      <c r="D170" t="s">
        <v>1289</v>
      </c>
      <c r="E170" t="s">
        <v>1121</v>
      </c>
      <c r="F170" t="s">
        <v>1175</v>
      </c>
      <c r="G170">
        <v>24</v>
      </c>
      <c r="H170">
        <f t="shared" si="11"/>
        <v>8920</v>
      </c>
      <c r="I170">
        <v>2230</v>
      </c>
      <c r="J170">
        <v>2230</v>
      </c>
      <c r="K170">
        <v>2230</v>
      </c>
      <c r="L170">
        <v>2230</v>
      </c>
      <c r="M170" t="s">
        <v>2523</v>
      </c>
      <c r="N170" t="s">
        <v>2523</v>
      </c>
      <c r="O170" t="s">
        <v>2523</v>
      </c>
      <c r="P170" t="s">
        <v>2523</v>
      </c>
      <c r="Q170" t="s">
        <v>2523</v>
      </c>
      <c r="R170" t="s">
        <v>2523</v>
      </c>
      <c r="S170" t="s">
        <v>2523</v>
      </c>
      <c r="T170" t="s">
        <v>2523</v>
      </c>
      <c r="U170">
        <f t="shared" si="12"/>
        <v>1</v>
      </c>
    </row>
    <row r="171" spans="1:21">
      <c r="A171" t="str">
        <f t="shared" si="13"/>
        <v>7.1-26</v>
      </c>
      <c r="B171">
        <f t="shared" si="14"/>
        <v>26</v>
      </c>
      <c r="C171">
        <v>7</v>
      </c>
      <c r="D171" t="s">
        <v>1290</v>
      </c>
      <c r="E171" t="s">
        <v>1121</v>
      </c>
      <c r="F171" t="s">
        <v>1175</v>
      </c>
      <c r="G171">
        <v>24</v>
      </c>
      <c r="H171">
        <f t="shared" si="11"/>
        <v>26760</v>
      </c>
      <c r="I171">
        <v>2230</v>
      </c>
      <c r="J171">
        <v>2230</v>
      </c>
      <c r="K171">
        <v>2230</v>
      </c>
      <c r="L171">
        <v>2230</v>
      </c>
      <c r="M171">
        <v>2230</v>
      </c>
      <c r="N171">
        <v>2230</v>
      </c>
      <c r="O171">
        <v>2230</v>
      </c>
      <c r="P171">
        <v>2230</v>
      </c>
      <c r="Q171">
        <v>2230</v>
      </c>
      <c r="R171">
        <v>2230</v>
      </c>
      <c r="S171">
        <v>2230</v>
      </c>
      <c r="T171">
        <v>2230</v>
      </c>
      <c r="U171">
        <f t="shared" si="12"/>
        <v>1</v>
      </c>
    </row>
    <row r="172" spans="1:21">
      <c r="A172" t="str">
        <f t="shared" si="13"/>
        <v>7.1-27</v>
      </c>
      <c r="B172">
        <f t="shared" si="14"/>
        <v>27</v>
      </c>
      <c r="C172">
        <v>7</v>
      </c>
      <c r="D172" t="s">
        <v>1291</v>
      </c>
      <c r="E172" t="s">
        <v>1121</v>
      </c>
      <c r="F172" t="s">
        <v>1175</v>
      </c>
      <c r="G172">
        <v>24</v>
      </c>
      <c r="H172">
        <f t="shared" si="11"/>
        <v>26760</v>
      </c>
      <c r="I172">
        <v>2230</v>
      </c>
      <c r="J172">
        <v>2230</v>
      </c>
      <c r="K172">
        <v>2230</v>
      </c>
      <c r="L172">
        <v>2230</v>
      </c>
      <c r="M172">
        <v>2230</v>
      </c>
      <c r="N172">
        <v>2230</v>
      </c>
      <c r="O172">
        <v>2230</v>
      </c>
      <c r="P172">
        <v>2230</v>
      </c>
      <c r="Q172">
        <v>2230</v>
      </c>
      <c r="R172">
        <v>2230</v>
      </c>
      <c r="S172">
        <v>2230</v>
      </c>
      <c r="T172">
        <v>2230</v>
      </c>
      <c r="U172">
        <f t="shared" si="12"/>
        <v>1</v>
      </c>
    </row>
    <row r="173" spans="1:21">
      <c r="A173" t="str">
        <f t="shared" si="13"/>
        <v>7.1-28</v>
      </c>
      <c r="B173">
        <f t="shared" si="14"/>
        <v>28</v>
      </c>
      <c r="C173">
        <v>7</v>
      </c>
      <c r="D173" t="s">
        <v>2644</v>
      </c>
      <c r="E173" t="s">
        <v>1121</v>
      </c>
      <c r="F173" t="s">
        <v>1175</v>
      </c>
      <c r="G173">
        <v>24</v>
      </c>
      <c r="H173">
        <f t="shared" si="11"/>
        <v>2230</v>
      </c>
      <c r="I173" t="s">
        <v>2523</v>
      </c>
      <c r="J173" t="s">
        <v>2523</v>
      </c>
      <c r="K173" t="s">
        <v>2523</v>
      </c>
      <c r="L173" t="s">
        <v>2523</v>
      </c>
      <c r="M173" t="s">
        <v>2523</v>
      </c>
      <c r="N173" t="s">
        <v>2523</v>
      </c>
      <c r="O173" t="s">
        <v>2523</v>
      </c>
      <c r="P173" t="s">
        <v>2523</v>
      </c>
      <c r="Q173" t="s">
        <v>2523</v>
      </c>
      <c r="R173" t="s">
        <v>2523</v>
      </c>
      <c r="S173" t="s">
        <v>2523</v>
      </c>
      <c r="T173">
        <v>2230</v>
      </c>
      <c r="U173">
        <f t="shared" si="12"/>
        <v>1</v>
      </c>
    </row>
    <row r="174" spans="1:21">
      <c r="A174" t="str">
        <f t="shared" si="13"/>
        <v>7.1-29</v>
      </c>
      <c r="B174">
        <f t="shared" si="14"/>
        <v>29</v>
      </c>
      <c r="C174">
        <v>7</v>
      </c>
      <c r="D174" t="s">
        <v>1292</v>
      </c>
      <c r="E174" t="s">
        <v>1121</v>
      </c>
      <c r="F174" t="s">
        <v>1175</v>
      </c>
      <c r="G174">
        <v>24</v>
      </c>
      <c r="H174">
        <f t="shared" si="11"/>
        <v>15610</v>
      </c>
      <c r="I174">
        <v>2230</v>
      </c>
      <c r="J174">
        <v>2230</v>
      </c>
      <c r="K174">
        <v>2230</v>
      </c>
      <c r="L174">
        <v>2230</v>
      </c>
      <c r="M174">
        <v>2230</v>
      </c>
      <c r="N174">
        <v>2230</v>
      </c>
      <c r="O174">
        <v>2230</v>
      </c>
      <c r="P174" t="s">
        <v>2523</v>
      </c>
      <c r="Q174" t="s">
        <v>2523</v>
      </c>
      <c r="R174" t="s">
        <v>2523</v>
      </c>
      <c r="S174" t="s">
        <v>2523</v>
      </c>
      <c r="T174" t="s">
        <v>2523</v>
      </c>
      <c r="U174">
        <f t="shared" si="12"/>
        <v>1</v>
      </c>
    </row>
    <row r="175" spans="1:21">
      <c r="A175" t="str">
        <f t="shared" si="13"/>
        <v>7.1-30</v>
      </c>
      <c r="B175">
        <f t="shared" si="14"/>
        <v>30</v>
      </c>
      <c r="C175">
        <v>7</v>
      </c>
      <c r="D175" t="s">
        <v>1293</v>
      </c>
      <c r="E175" t="s">
        <v>1121</v>
      </c>
      <c r="F175" t="s">
        <v>1175</v>
      </c>
      <c r="G175">
        <v>24</v>
      </c>
      <c r="H175">
        <f t="shared" si="11"/>
        <v>26760</v>
      </c>
      <c r="I175">
        <v>2230</v>
      </c>
      <c r="J175">
        <v>2230</v>
      </c>
      <c r="K175">
        <v>2230</v>
      </c>
      <c r="L175">
        <v>2230</v>
      </c>
      <c r="M175">
        <v>2230</v>
      </c>
      <c r="N175">
        <v>2230</v>
      </c>
      <c r="O175">
        <v>2230</v>
      </c>
      <c r="P175">
        <v>2230</v>
      </c>
      <c r="Q175">
        <v>2230</v>
      </c>
      <c r="R175">
        <v>2230</v>
      </c>
      <c r="S175">
        <v>2230</v>
      </c>
      <c r="T175">
        <v>2230</v>
      </c>
      <c r="U175">
        <f t="shared" si="12"/>
        <v>1</v>
      </c>
    </row>
    <row r="176" spans="1:21">
      <c r="A176" t="str">
        <f t="shared" si="13"/>
        <v>7.1-31</v>
      </c>
      <c r="B176">
        <f t="shared" si="14"/>
        <v>31</v>
      </c>
      <c r="C176">
        <v>7</v>
      </c>
      <c r="D176" t="s">
        <v>2645</v>
      </c>
      <c r="E176" t="s">
        <v>1121</v>
      </c>
      <c r="F176" t="s">
        <v>1175</v>
      </c>
      <c r="G176">
        <v>24</v>
      </c>
      <c r="H176">
        <f t="shared" si="11"/>
        <v>2230</v>
      </c>
      <c r="I176" t="s">
        <v>2523</v>
      </c>
      <c r="J176" t="s">
        <v>2523</v>
      </c>
      <c r="K176" t="s">
        <v>2523</v>
      </c>
      <c r="L176" t="s">
        <v>2523</v>
      </c>
      <c r="M176" t="s">
        <v>2523</v>
      </c>
      <c r="N176" t="s">
        <v>2523</v>
      </c>
      <c r="O176" t="s">
        <v>2523</v>
      </c>
      <c r="P176" t="s">
        <v>2523</v>
      </c>
      <c r="Q176" t="s">
        <v>2523</v>
      </c>
      <c r="R176" t="s">
        <v>2523</v>
      </c>
      <c r="S176" t="s">
        <v>2523</v>
      </c>
      <c r="T176">
        <v>2230</v>
      </c>
      <c r="U176">
        <f t="shared" si="12"/>
        <v>1</v>
      </c>
    </row>
    <row r="177" spans="1:21">
      <c r="A177" t="str">
        <f t="shared" si="13"/>
        <v>7.1-32</v>
      </c>
      <c r="B177">
        <f t="shared" si="14"/>
        <v>32</v>
      </c>
      <c r="C177">
        <v>7</v>
      </c>
      <c r="D177" t="s">
        <v>1294</v>
      </c>
      <c r="E177" t="s">
        <v>1178</v>
      </c>
      <c r="F177" t="s">
        <v>1175</v>
      </c>
      <c r="G177">
        <v>12</v>
      </c>
      <c r="H177">
        <f t="shared" ref="H177:H235" si="15">SUM(I177:T177)</f>
        <v>67210</v>
      </c>
      <c r="I177">
        <v>6110</v>
      </c>
      <c r="J177">
        <v>6110</v>
      </c>
      <c r="K177">
        <v>6110</v>
      </c>
      <c r="L177">
        <v>6110</v>
      </c>
      <c r="M177">
        <v>6110</v>
      </c>
      <c r="N177">
        <v>6110</v>
      </c>
      <c r="O177">
        <v>6110</v>
      </c>
      <c r="P177">
        <v>6110</v>
      </c>
      <c r="Q177">
        <v>6110</v>
      </c>
      <c r="R177">
        <v>6110</v>
      </c>
      <c r="S177">
        <v>6110</v>
      </c>
      <c r="T177" t="s">
        <v>2523</v>
      </c>
      <c r="U177">
        <f t="shared" si="12"/>
        <v>1</v>
      </c>
    </row>
    <row r="178" spans="1:21">
      <c r="A178" t="str">
        <f t="shared" si="13"/>
        <v>7.1-33</v>
      </c>
      <c r="B178">
        <f t="shared" si="14"/>
        <v>33</v>
      </c>
      <c r="C178">
        <v>7</v>
      </c>
      <c r="D178" t="s">
        <v>1272</v>
      </c>
      <c r="E178" t="s">
        <v>1124</v>
      </c>
      <c r="F178" t="s">
        <v>1171</v>
      </c>
      <c r="G178">
        <v>60</v>
      </c>
      <c r="H178">
        <f t="shared" si="15"/>
        <v>9840</v>
      </c>
      <c r="I178">
        <v>820</v>
      </c>
      <c r="J178">
        <v>820</v>
      </c>
      <c r="K178">
        <v>820</v>
      </c>
      <c r="L178">
        <v>820</v>
      </c>
      <c r="M178">
        <v>820</v>
      </c>
      <c r="N178">
        <v>820</v>
      </c>
      <c r="O178">
        <v>820</v>
      </c>
      <c r="P178">
        <v>820</v>
      </c>
      <c r="Q178">
        <v>820</v>
      </c>
      <c r="R178">
        <v>820</v>
      </c>
      <c r="S178">
        <v>820</v>
      </c>
      <c r="T178">
        <v>820</v>
      </c>
      <c r="U178">
        <f t="shared" si="12"/>
        <v>1</v>
      </c>
    </row>
    <row r="179" spans="1:21">
      <c r="A179" t="str">
        <f t="shared" si="13"/>
        <v>7.1-34</v>
      </c>
      <c r="B179">
        <f t="shared" si="14"/>
        <v>34</v>
      </c>
      <c r="C179">
        <v>7</v>
      </c>
      <c r="D179" t="s">
        <v>1273</v>
      </c>
      <c r="E179" t="s">
        <v>1120</v>
      </c>
      <c r="F179" t="s">
        <v>1171</v>
      </c>
      <c r="G179">
        <v>60</v>
      </c>
      <c r="H179">
        <f t="shared" si="15"/>
        <v>16800</v>
      </c>
      <c r="I179">
        <v>2800</v>
      </c>
      <c r="J179">
        <v>2800</v>
      </c>
      <c r="K179">
        <v>2800</v>
      </c>
      <c r="L179">
        <v>2800</v>
      </c>
      <c r="M179">
        <v>2800</v>
      </c>
      <c r="N179">
        <v>2800</v>
      </c>
      <c r="O179" t="s">
        <v>2523</v>
      </c>
      <c r="P179" t="s">
        <v>2523</v>
      </c>
      <c r="Q179" t="s">
        <v>2523</v>
      </c>
      <c r="R179" t="s">
        <v>2523</v>
      </c>
      <c r="S179" t="s">
        <v>2523</v>
      </c>
      <c r="T179" t="s">
        <v>2523</v>
      </c>
      <c r="U179">
        <f t="shared" si="12"/>
        <v>1</v>
      </c>
    </row>
    <row r="180" spans="1:21">
      <c r="A180" t="str">
        <f t="shared" si="13"/>
        <v>7.1-35</v>
      </c>
      <c r="B180">
        <f t="shared" si="14"/>
        <v>35</v>
      </c>
      <c r="C180">
        <v>7</v>
      </c>
      <c r="D180" t="s">
        <v>2574</v>
      </c>
      <c r="E180" t="s">
        <v>1120</v>
      </c>
      <c r="F180" t="s">
        <v>1171</v>
      </c>
      <c r="G180">
        <v>60</v>
      </c>
      <c r="H180">
        <f t="shared" si="15"/>
        <v>14000</v>
      </c>
      <c r="I180" t="s">
        <v>2523</v>
      </c>
      <c r="J180" t="s">
        <v>2523</v>
      </c>
      <c r="K180" t="s">
        <v>2523</v>
      </c>
      <c r="L180" t="s">
        <v>2523</v>
      </c>
      <c r="M180" t="s">
        <v>2523</v>
      </c>
      <c r="N180" t="s">
        <v>2523</v>
      </c>
      <c r="O180" t="s">
        <v>2523</v>
      </c>
      <c r="P180">
        <v>2800</v>
      </c>
      <c r="Q180">
        <v>2800</v>
      </c>
      <c r="R180">
        <v>2800</v>
      </c>
      <c r="S180">
        <v>2800</v>
      </c>
      <c r="T180">
        <v>2800</v>
      </c>
      <c r="U180">
        <f t="shared" si="12"/>
        <v>1</v>
      </c>
    </row>
    <row r="181" spans="1:21">
      <c r="A181" t="str">
        <f t="shared" si="13"/>
        <v>7.1-36</v>
      </c>
      <c r="B181">
        <f t="shared" si="14"/>
        <v>36</v>
      </c>
      <c r="C181">
        <v>7</v>
      </c>
      <c r="D181" t="s">
        <v>1295</v>
      </c>
      <c r="E181" t="s">
        <v>1122</v>
      </c>
      <c r="F181" t="s">
        <v>1171</v>
      </c>
      <c r="G181">
        <v>30</v>
      </c>
      <c r="H181">
        <f t="shared" si="15"/>
        <v>85250</v>
      </c>
      <c r="I181">
        <v>7750</v>
      </c>
      <c r="J181">
        <v>7750</v>
      </c>
      <c r="K181">
        <v>7750</v>
      </c>
      <c r="L181">
        <v>7750</v>
      </c>
      <c r="M181">
        <v>7750</v>
      </c>
      <c r="N181">
        <v>7750</v>
      </c>
      <c r="O181">
        <v>7750</v>
      </c>
      <c r="P181">
        <v>7750</v>
      </c>
      <c r="Q181">
        <v>7750</v>
      </c>
      <c r="R181">
        <v>7750</v>
      </c>
      <c r="S181">
        <v>7750</v>
      </c>
      <c r="T181" t="s">
        <v>2523</v>
      </c>
      <c r="U181">
        <f t="shared" si="12"/>
        <v>1</v>
      </c>
    </row>
    <row r="182" spans="1:21">
      <c r="A182" t="str">
        <f t="shared" si="13"/>
        <v>8.1-1</v>
      </c>
      <c r="B182">
        <f t="shared" si="14"/>
        <v>1</v>
      </c>
      <c r="C182">
        <v>8</v>
      </c>
      <c r="D182" t="s">
        <v>1298</v>
      </c>
      <c r="E182" t="s">
        <v>1174</v>
      </c>
      <c r="F182" t="s">
        <v>1175</v>
      </c>
      <c r="G182">
        <v>48</v>
      </c>
      <c r="H182">
        <f t="shared" si="15"/>
        <v>32800</v>
      </c>
      <c r="I182">
        <v>3280</v>
      </c>
      <c r="J182">
        <v>3280</v>
      </c>
      <c r="K182">
        <v>3280</v>
      </c>
      <c r="L182">
        <v>3280</v>
      </c>
      <c r="M182">
        <v>3280</v>
      </c>
      <c r="N182">
        <v>3280</v>
      </c>
      <c r="O182">
        <v>3280</v>
      </c>
      <c r="P182">
        <v>3280</v>
      </c>
      <c r="Q182">
        <v>3280</v>
      </c>
      <c r="R182">
        <v>3280</v>
      </c>
      <c r="S182" t="s">
        <v>2523</v>
      </c>
      <c r="T182" t="s">
        <v>2523</v>
      </c>
      <c r="U182">
        <f t="shared" si="12"/>
        <v>1</v>
      </c>
    </row>
    <row r="183" spans="1:21">
      <c r="A183" t="str">
        <f t="shared" si="13"/>
        <v>8.1-2</v>
      </c>
      <c r="B183">
        <f t="shared" si="14"/>
        <v>2</v>
      </c>
      <c r="C183">
        <v>8</v>
      </c>
      <c r="D183" t="s">
        <v>1299</v>
      </c>
      <c r="E183" t="s">
        <v>1174</v>
      </c>
      <c r="F183" t="s">
        <v>1175</v>
      </c>
      <c r="G183">
        <v>48</v>
      </c>
      <c r="H183">
        <f t="shared" si="15"/>
        <v>39360</v>
      </c>
      <c r="I183">
        <v>3280</v>
      </c>
      <c r="J183">
        <v>3280</v>
      </c>
      <c r="K183">
        <v>3280</v>
      </c>
      <c r="L183">
        <v>3280</v>
      </c>
      <c r="M183">
        <v>3280</v>
      </c>
      <c r="N183">
        <v>3280</v>
      </c>
      <c r="O183">
        <v>3280</v>
      </c>
      <c r="P183">
        <v>3280</v>
      </c>
      <c r="Q183">
        <v>3280</v>
      </c>
      <c r="R183">
        <v>3280</v>
      </c>
      <c r="S183">
        <v>3280</v>
      </c>
      <c r="T183">
        <v>3280</v>
      </c>
      <c r="U183">
        <f t="shared" si="12"/>
        <v>1</v>
      </c>
    </row>
    <row r="184" spans="1:21">
      <c r="A184" t="str">
        <f t="shared" si="13"/>
        <v>8.1-3</v>
      </c>
      <c r="B184">
        <f t="shared" si="14"/>
        <v>3</v>
      </c>
      <c r="C184">
        <v>8</v>
      </c>
      <c r="D184" t="s">
        <v>1300</v>
      </c>
      <c r="E184" t="s">
        <v>1119</v>
      </c>
      <c r="F184" t="s">
        <v>1175</v>
      </c>
      <c r="G184">
        <v>24</v>
      </c>
      <c r="H184">
        <f t="shared" si="15"/>
        <v>4200</v>
      </c>
      <c r="I184">
        <v>600</v>
      </c>
      <c r="J184">
        <v>600</v>
      </c>
      <c r="K184">
        <v>600</v>
      </c>
      <c r="L184">
        <v>600</v>
      </c>
      <c r="M184">
        <v>600</v>
      </c>
      <c r="N184">
        <v>600</v>
      </c>
      <c r="O184">
        <v>600</v>
      </c>
      <c r="P184" t="s">
        <v>2523</v>
      </c>
      <c r="Q184" t="s">
        <v>2523</v>
      </c>
      <c r="R184" t="s">
        <v>2523</v>
      </c>
      <c r="S184" t="s">
        <v>2523</v>
      </c>
      <c r="T184" t="s">
        <v>2523</v>
      </c>
      <c r="U184">
        <f t="shared" si="12"/>
        <v>1</v>
      </c>
    </row>
    <row r="185" spans="1:21">
      <c r="A185" t="str">
        <f t="shared" si="13"/>
        <v>8.1-4</v>
      </c>
      <c r="B185">
        <f t="shared" si="14"/>
        <v>4</v>
      </c>
      <c r="C185">
        <v>8</v>
      </c>
      <c r="D185" t="s">
        <v>2421</v>
      </c>
      <c r="E185" t="s">
        <v>1119</v>
      </c>
      <c r="F185" t="s">
        <v>1175</v>
      </c>
      <c r="G185">
        <v>24</v>
      </c>
      <c r="H185">
        <f t="shared" si="15"/>
        <v>7200</v>
      </c>
      <c r="I185">
        <v>600</v>
      </c>
      <c r="J185">
        <v>600</v>
      </c>
      <c r="K185">
        <v>600</v>
      </c>
      <c r="L185">
        <v>600</v>
      </c>
      <c r="M185">
        <v>600</v>
      </c>
      <c r="N185">
        <v>600</v>
      </c>
      <c r="O185">
        <v>600</v>
      </c>
      <c r="P185">
        <v>600</v>
      </c>
      <c r="Q185">
        <v>600</v>
      </c>
      <c r="R185">
        <v>600</v>
      </c>
      <c r="S185">
        <v>600</v>
      </c>
      <c r="T185">
        <v>600</v>
      </c>
      <c r="U185">
        <f t="shared" si="12"/>
        <v>1</v>
      </c>
    </row>
    <row r="186" spans="1:21">
      <c r="A186" t="str">
        <f t="shared" si="13"/>
        <v>8.1-5</v>
      </c>
      <c r="B186">
        <f t="shared" si="14"/>
        <v>5</v>
      </c>
      <c r="C186">
        <v>8</v>
      </c>
      <c r="D186" t="s">
        <v>1301</v>
      </c>
      <c r="E186" t="s">
        <v>1119</v>
      </c>
      <c r="F186" t="s">
        <v>1175</v>
      </c>
      <c r="G186">
        <v>24</v>
      </c>
      <c r="H186">
        <f t="shared" si="15"/>
        <v>4200</v>
      </c>
      <c r="I186">
        <v>600</v>
      </c>
      <c r="J186">
        <v>600</v>
      </c>
      <c r="K186">
        <v>600</v>
      </c>
      <c r="L186">
        <v>600</v>
      </c>
      <c r="M186">
        <v>600</v>
      </c>
      <c r="N186">
        <v>600</v>
      </c>
      <c r="O186">
        <v>600</v>
      </c>
      <c r="P186" t="s">
        <v>2523</v>
      </c>
      <c r="Q186" t="s">
        <v>2523</v>
      </c>
      <c r="R186" t="s">
        <v>2523</v>
      </c>
      <c r="S186" t="s">
        <v>2523</v>
      </c>
      <c r="T186" t="s">
        <v>2523</v>
      </c>
      <c r="U186">
        <f t="shared" si="12"/>
        <v>1</v>
      </c>
    </row>
    <row r="187" spans="1:21">
      <c r="A187" t="str">
        <f t="shared" si="13"/>
        <v>8.1-6</v>
      </c>
      <c r="B187">
        <f t="shared" si="14"/>
        <v>6</v>
      </c>
      <c r="C187">
        <v>8</v>
      </c>
      <c r="D187" t="s">
        <v>1302</v>
      </c>
      <c r="E187" t="s">
        <v>1119</v>
      </c>
      <c r="F187" t="s">
        <v>1175</v>
      </c>
      <c r="G187">
        <v>24</v>
      </c>
      <c r="H187">
        <f t="shared" si="15"/>
        <v>7200</v>
      </c>
      <c r="I187">
        <v>600</v>
      </c>
      <c r="J187">
        <v>600</v>
      </c>
      <c r="K187">
        <v>600</v>
      </c>
      <c r="L187">
        <v>600</v>
      </c>
      <c r="M187">
        <v>600</v>
      </c>
      <c r="N187">
        <v>600</v>
      </c>
      <c r="O187">
        <v>600</v>
      </c>
      <c r="P187">
        <v>600</v>
      </c>
      <c r="Q187">
        <v>600</v>
      </c>
      <c r="R187">
        <v>600</v>
      </c>
      <c r="S187">
        <v>600</v>
      </c>
      <c r="T187">
        <v>600</v>
      </c>
      <c r="U187">
        <f t="shared" si="12"/>
        <v>1</v>
      </c>
    </row>
    <row r="188" spans="1:21">
      <c r="A188" t="str">
        <f t="shared" si="13"/>
        <v>8.1-7</v>
      </c>
      <c r="B188">
        <f t="shared" si="14"/>
        <v>7</v>
      </c>
      <c r="C188">
        <v>8</v>
      </c>
      <c r="D188" t="s">
        <v>1303</v>
      </c>
      <c r="E188" t="s">
        <v>1119</v>
      </c>
      <c r="F188" t="s">
        <v>1175</v>
      </c>
      <c r="G188">
        <v>24</v>
      </c>
      <c r="H188">
        <f t="shared" si="15"/>
        <v>7200</v>
      </c>
      <c r="I188">
        <v>600</v>
      </c>
      <c r="J188">
        <v>600</v>
      </c>
      <c r="K188">
        <v>600</v>
      </c>
      <c r="L188">
        <v>600</v>
      </c>
      <c r="M188">
        <v>600</v>
      </c>
      <c r="N188">
        <v>600</v>
      </c>
      <c r="O188">
        <v>600</v>
      </c>
      <c r="P188">
        <v>600</v>
      </c>
      <c r="Q188">
        <v>600</v>
      </c>
      <c r="R188">
        <v>600</v>
      </c>
      <c r="S188">
        <v>600</v>
      </c>
      <c r="T188">
        <v>600</v>
      </c>
      <c r="U188">
        <f t="shared" si="12"/>
        <v>1</v>
      </c>
    </row>
    <row r="189" spans="1:21">
      <c r="A189" t="str">
        <f t="shared" si="13"/>
        <v>8.1-8</v>
      </c>
      <c r="B189">
        <f t="shared" si="14"/>
        <v>8</v>
      </c>
      <c r="C189">
        <v>8</v>
      </c>
      <c r="D189" t="s">
        <v>1304</v>
      </c>
      <c r="E189" t="s">
        <v>1119</v>
      </c>
      <c r="F189" t="s">
        <v>1175</v>
      </c>
      <c r="G189">
        <v>24</v>
      </c>
      <c r="H189">
        <f t="shared" si="15"/>
        <v>7200</v>
      </c>
      <c r="I189">
        <v>600</v>
      </c>
      <c r="J189">
        <v>600</v>
      </c>
      <c r="K189">
        <v>600</v>
      </c>
      <c r="L189">
        <v>600</v>
      </c>
      <c r="M189">
        <v>600</v>
      </c>
      <c r="N189">
        <v>600</v>
      </c>
      <c r="O189">
        <v>600</v>
      </c>
      <c r="P189">
        <v>600</v>
      </c>
      <c r="Q189">
        <v>600</v>
      </c>
      <c r="R189">
        <v>600</v>
      </c>
      <c r="S189">
        <v>600</v>
      </c>
      <c r="T189">
        <v>600</v>
      </c>
      <c r="U189">
        <f t="shared" si="12"/>
        <v>1</v>
      </c>
    </row>
    <row r="190" spans="1:21">
      <c r="A190" t="str">
        <f t="shared" si="13"/>
        <v>8.1-9</v>
      </c>
      <c r="B190">
        <f t="shared" si="14"/>
        <v>9</v>
      </c>
      <c r="C190">
        <v>8</v>
      </c>
      <c r="D190" t="s">
        <v>1305</v>
      </c>
      <c r="E190" t="s">
        <v>1119</v>
      </c>
      <c r="F190" t="s">
        <v>1175</v>
      </c>
      <c r="G190">
        <v>24</v>
      </c>
      <c r="H190">
        <f t="shared" si="15"/>
        <v>7200</v>
      </c>
      <c r="I190">
        <v>600</v>
      </c>
      <c r="J190">
        <v>600</v>
      </c>
      <c r="K190">
        <v>600</v>
      </c>
      <c r="L190">
        <v>600</v>
      </c>
      <c r="M190">
        <v>600</v>
      </c>
      <c r="N190">
        <v>600</v>
      </c>
      <c r="O190">
        <v>600</v>
      </c>
      <c r="P190">
        <v>600</v>
      </c>
      <c r="Q190">
        <v>600</v>
      </c>
      <c r="R190">
        <v>600</v>
      </c>
      <c r="S190">
        <v>600</v>
      </c>
      <c r="T190">
        <v>600</v>
      </c>
      <c r="U190">
        <f t="shared" si="12"/>
        <v>1</v>
      </c>
    </row>
    <row r="191" spans="1:21">
      <c r="A191" t="str">
        <f t="shared" si="13"/>
        <v>8.1-10</v>
      </c>
      <c r="B191">
        <f t="shared" si="14"/>
        <v>10</v>
      </c>
      <c r="C191">
        <v>8</v>
      </c>
      <c r="D191" t="s">
        <v>1306</v>
      </c>
      <c r="E191" t="s">
        <v>1119</v>
      </c>
      <c r="F191" t="s">
        <v>1175</v>
      </c>
      <c r="G191">
        <v>24</v>
      </c>
      <c r="H191">
        <f t="shared" si="15"/>
        <v>7200</v>
      </c>
      <c r="I191">
        <v>600</v>
      </c>
      <c r="J191">
        <v>600</v>
      </c>
      <c r="K191">
        <v>600</v>
      </c>
      <c r="L191">
        <v>600</v>
      </c>
      <c r="M191">
        <v>600</v>
      </c>
      <c r="N191">
        <v>600</v>
      </c>
      <c r="O191">
        <v>600</v>
      </c>
      <c r="P191">
        <v>600</v>
      </c>
      <c r="Q191">
        <v>600</v>
      </c>
      <c r="R191">
        <v>600</v>
      </c>
      <c r="S191">
        <v>600</v>
      </c>
      <c r="T191">
        <v>600</v>
      </c>
      <c r="U191">
        <f t="shared" si="12"/>
        <v>1</v>
      </c>
    </row>
    <row r="192" spans="1:21">
      <c r="A192" t="str">
        <f t="shared" si="13"/>
        <v>8.1-11</v>
      </c>
      <c r="B192">
        <f t="shared" si="14"/>
        <v>11</v>
      </c>
      <c r="C192">
        <v>8</v>
      </c>
      <c r="D192" t="s">
        <v>1307</v>
      </c>
      <c r="E192" t="s">
        <v>1119</v>
      </c>
      <c r="F192" t="s">
        <v>1175</v>
      </c>
      <c r="G192">
        <v>24</v>
      </c>
      <c r="H192">
        <f t="shared" si="15"/>
        <v>1800</v>
      </c>
      <c r="I192">
        <v>600</v>
      </c>
      <c r="J192">
        <v>600</v>
      </c>
      <c r="K192">
        <v>600</v>
      </c>
      <c r="L192" t="s">
        <v>2523</v>
      </c>
      <c r="M192" t="s">
        <v>2523</v>
      </c>
      <c r="N192" t="s">
        <v>2523</v>
      </c>
      <c r="O192" t="s">
        <v>2523</v>
      </c>
      <c r="P192" t="s">
        <v>2523</v>
      </c>
      <c r="Q192" t="s">
        <v>2523</v>
      </c>
      <c r="R192" t="s">
        <v>2523</v>
      </c>
      <c r="S192" t="s">
        <v>2523</v>
      </c>
      <c r="T192" t="s">
        <v>2523</v>
      </c>
      <c r="U192">
        <f t="shared" si="12"/>
        <v>1</v>
      </c>
    </row>
    <row r="193" spans="1:21">
      <c r="A193" t="str">
        <f t="shared" si="13"/>
        <v>8.1-12</v>
      </c>
      <c r="B193">
        <f t="shared" si="14"/>
        <v>12</v>
      </c>
      <c r="C193">
        <v>8</v>
      </c>
      <c r="D193" t="s">
        <v>1308</v>
      </c>
      <c r="E193" t="s">
        <v>1121</v>
      </c>
      <c r="F193" t="s">
        <v>1175</v>
      </c>
      <c r="G193">
        <v>24</v>
      </c>
      <c r="H193">
        <f t="shared" si="15"/>
        <v>6690</v>
      </c>
      <c r="I193">
        <v>2230</v>
      </c>
      <c r="J193">
        <v>2230</v>
      </c>
      <c r="K193">
        <v>2230</v>
      </c>
      <c r="L193" t="s">
        <v>2523</v>
      </c>
      <c r="M193" t="s">
        <v>2523</v>
      </c>
      <c r="N193" t="s">
        <v>2523</v>
      </c>
      <c r="O193" t="s">
        <v>2523</v>
      </c>
      <c r="P193" t="s">
        <v>2523</v>
      </c>
      <c r="Q193" t="s">
        <v>2523</v>
      </c>
      <c r="R193" t="s">
        <v>2523</v>
      </c>
      <c r="S193" t="s">
        <v>2523</v>
      </c>
      <c r="T193" t="s">
        <v>2523</v>
      </c>
      <c r="U193">
        <f t="shared" si="12"/>
        <v>1</v>
      </c>
    </row>
    <row r="194" spans="1:21">
      <c r="A194" t="str">
        <f t="shared" si="13"/>
        <v>8.1-13</v>
      </c>
      <c r="B194">
        <f t="shared" si="14"/>
        <v>13</v>
      </c>
      <c r="C194">
        <v>8</v>
      </c>
      <c r="D194" t="s">
        <v>2646</v>
      </c>
      <c r="E194" t="s">
        <v>1121</v>
      </c>
      <c r="F194" t="s">
        <v>1175</v>
      </c>
      <c r="G194">
        <v>24</v>
      </c>
      <c r="H194">
        <f t="shared" si="15"/>
        <v>6690</v>
      </c>
      <c r="I194" t="s">
        <v>2523</v>
      </c>
      <c r="J194" t="s">
        <v>2523</v>
      </c>
      <c r="K194" t="s">
        <v>2523</v>
      </c>
      <c r="L194" t="s">
        <v>2523</v>
      </c>
      <c r="M194" t="s">
        <v>2523</v>
      </c>
      <c r="N194" t="s">
        <v>2523</v>
      </c>
      <c r="O194" t="s">
        <v>2523</v>
      </c>
      <c r="P194" t="s">
        <v>2523</v>
      </c>
      <c r="Q194" t="s">
        <v>2523</v>
      </c>
      <c r="R194">
        <v>2230</v>
      </c>
      <c r="S194">
        <v>2230</v>
      </c>
      <c r="T194">
        <v>2230</v>
      </c>
      <c r="U194">
        <f t="shared" ref="U194:U257" si="16">COUNTIF($D:$D,D194)</f>
        <v>1</v>
      </c>
    </row>
    <row r="195" spans="1:21">
      <c r="A195" t="str">
        <f t="shared" si="13"/>
        <v>8.1-14</v>
      </c>
      <c r="B195">
        <f t="shared" si="14"/>
        <v>14</v>
      </c>
      <c r="C195">
        <v>8</v>
      </c>
      <c r="D195" t="s">
        <v>1309</v>
      </c>
      <c r="E195" t="s">
        <v>1121</v>
      </c>
      <c r="F195" t="s">
        <v>1175</v>
      </c>
      <c r="G195">
        <v>24</v>
      </c>
      <c r="H195">
        <f t="shared" si="15"/>
        <v>6690</v>
      </c>
      <c r="I195">
        <v>2230</v>
      </c>
      <c r="J195">
        <v>2230</v>
      </c>
      <c r="K195">
        <v>2230</v>
      </c>
      <c r="L195" t="s">
        <v>2523</v>
      </c>
      <c r="M195" t="s">
        <v>2523</v>
      </c>
      <c r="N195" t="s">
        <v>2523</v>
      </c>
      <c r="O195" t="s">
        <v>2523</v>
      </c>
      <c r="P195" t="s">
        <v>2523</v>
      </c>
      <c r="Q195" t="s">
        <v>2523</v>
      </c>
      <c r="R195" t="s">
        <v>2523</v>
      </c>
      <c r="S195" t="s">
        <v>2523</v>
      </c>
      <c r="T195" t="s">
        <v>2523</v>
      </c>
      <c r="U195">
        <f t="shared" si="16"/>
        <v>1</v>
      </c>
    </row>
    <row r="196" spans="1:21">
      <c r="A196" t="str">
        <f t="shared" si="13"/>
        <v>8.1-15</v>
      </c>
      <c r="B196">
        <f t="shared" si="14"/>
        <v>15</v>
      </c>
      <c r="C196">
        <v>8</v>
      </c>
      <c r="D196" t="s">
        <v>1310</v>
      </c>
      <c r="E196" t="s">
        <v>1121</v>
      </c>
      <c r="F196" t="s">
        <v>1175</v>
      </c>
      <c r="G196">
        <v>24</v>
      </c>
      <c r="H196">
        <f t="shared" si="15"/>
        <v>26760</v>
      </c>
      <c r="I196">
        <v>2230</v>
      </c>
      <c r="J196">
        <v>2230</v>
      </c>
      <c r="K196">
        <v>2230</v>
      </c>
      <c r="L196">
        <v>2230</v>
      </c>
      <c r="M196">
        <v>2230</v>
      </c>
      <c r="N196">
        <v>2230</v>
      </c>
      <c r="O196">
        <v>2230</v>
      </c>
      <c r="P196">
        <v>2230</v>
      </c>
      <c r="Q196">
        <v>2230</v>
      </c>
      <c r="R196">
        <v>2230</v>
      </c>
      <c r="S196">
        <v>2230</v>
      </c>
      <c r="T196">
        <v>2230</v>
      </c>
      <c r="U196">
        <f t="shared" si="16"/>
        <v>1</v>
      </c>
    </row>
    <row r="197" spans="1:21">
      <c r="A197" t="str">
        <f t="shared" si="13"/>
        <v>8.1-16</v>
      </c>
      <c r="B197">
        <f t="shared" si="14"/>
        <v>16</v>
      </c>
      <c r="C197">
        <v>8</v>
      </c>
      <c r="D197" t="s">
        <v>1311</v>
      </c>
      <c r="E197" t="s">
        <v>1121</v>
      </c>
      <c r="F197" t="s">
        <v>1175</v>
      </c>
      <c r="G197">
        <v>24</v>
      </c>
      <c r="H197">
        <f t="shared" si="15"/>
        <v>26760</v>
      </c>
      <c r="I197">
        <v>2230</v>
      </c>
      <c r="J197">
        <v>2230</v>
      </c>
      <c r="K197">
        <v>2230</v>
      </c>
      <c r="L197">
        <v>2230</v>
      </c>
      <c r="M197">
        <v>2230</v>
      </c>
      <c r="N197">
        <v>2230</v>
      </c>
      <c r="O197">
        <v>2230</v>
      </c>
      <c r="P197">
        <v>2230</v>
      </c>
      <c r="Q197">
        <v>2230</v>
      </c>
      <c r="R197">
        <v>2230</v>
      </c>
      <c r="S197">
        <v>2230</v>
      </c>
      <c r="T197">
        <v>2230</v>
      </c>
      <c r="U197">
        <f t="shared" si="16"/>
        <v>1</v>
      </c>
    </row>
    <row r="198" spans="1:21">
      <c r="A198" t="str">
        <f t="shared" si="13"/>
        <v>8.1-17</v>
      </c>
      <c r="B198">
        <f t="shared" si="14"/>
        <v>17</v>
      </c>
      <c r="C198">
        <v>8</v>
      </c>
      <c r="D198" t="s">
        <v>1312</v>
      </c>
      <c r="E198" t="s">
        <v>1121</v>
      </c>
      <c r="F198" t="s">
        <v>1175</v>
      </c>
      <c r="G198">
        <v>24</v>
      </c>
      <c r="H198">
        <f t="shared" si="15"/>
        <v>6690</v>
      </c>
      <c r="I198">
        <v>2230</v>
      </c>
      <c r="J198">
        <v>2230</v>
      </c>
      <c r="K198">
        <v>2230</v>
      </c>
      <c r="L198" t="s">
        <v>2523</v>
      </c>
      <c r="M198" t="s">
        <v>2523</v>
      </c>
      <c r="N198" t="s">
        <v>2523</v>
      </c>
      <c r="O198" t="s">
        <v>2523</v>
      </c>
      <c r="P198" t="s">
        <v>2523</v>
      </c>
      <c r="Q198" t="s">
        <v>2523</v>
      </c>
      <c r="R198" t="s">
        <v>2523</v>
      </c>
      <c r="S198" t="s">
        <v>2523</v>
      </c>
      <c r="T198" t="s">
        <v>2523</v>
      </c>
      <c r="U198">
        <f t="shared" si="16"/>
        <v>1</v>
      </c>
    </row>
    <row r="199" spans="1:21">
      <c r="A199" t="str">
        <f t="shared" si="13"/>
        <v>8.1-18</v>
      </c>
      <c r="B199">
        <f t="shared" si="14"/>
        <v>18</v>
      </c>
      <c r="C199">
        <v>8</v>
      </c>
      <c r="D199" t="s">
        <v>1313</v>
      </c>
      <c r="E199" t="s">
        <v>1178</v>
      </c>
      <c r="F199" t="s">
        <v>1175</v>
      </c>
      <c r="G199">
        <v>12</v>
      </c>
      <c r="H199">
        <f t="shared" si="15"/>
        <v>48880</v>
      </c>
      <c r="I199">
        <v>6110</v>
      </c>
      <c r="J199">
        <v>6110</v>
      </c>
      <c r="K199">
        <v>6110</v>
      </c>
      <c r="L199">
        <v>6110</v>
      </c>
      <c r="M199">
        <v>6110</v>
      </c>
      <c r="N199">
        <v>6110</v>
      </c>
      <c r="O199">
        <v>6110</v>
      </c>
      <c r="P199">
        <v>6110</v>
      </c>
      <c r="Q199" t="s">
        <v>2523</v>
      </c>
      <c r="R199" t="s">
        <v>2523</v>
      </c>
      <c r="S199" t="s">
        <v>2523</v>
      </c>
      <c r="T199" t="s">
        <v>2523</v>
      </c>
      <c r="U199">
        <f t="shared" si="16"/>
        <v>1</v>
      </c>
    </row>
    <row r="200" spans="1:21">
      <c r="A200" t="str">
        <f t="shared" si="13"/>
        <v>8.1-19</v>
      </c>
      <c r="B200">
        <f t="shared" si="14"/>
        <v>19</v>
      </c>
      <c r="C200">
        <v>8</v>
      </c>
      <c r="D200" t="s">
        <v>1296</v>
      </c>
      <c r="E200" t="s">
        <v>1124</v>
      </c>
      <c r="F200" t="s">
        <v>1171</v>
      </c>
      <c r="G200">
        <v>60</v>
      </c>
      <c r="H200">
        <f t="shared" si="15"/>
        <v>9840</v>
      </c>
      <c r="I200">
        <v>820</v>
      </c>
      <c r="J200">
        <v>820</v>
      </c>
      <c r="K200">
        <v>820</v>
      </c>
      <c r="L200">
        <v>820</v>
      </c>
      <c r="M200">
        <v>820</v>
      </c>
      <c r="N200">
        <v>820</v>
      </c>
      <c r="O200">
        <v>820</v>
      </c>
      <c r="P200">
        <v>820</v>
      </c>
      <c r="Q200">
        <v>820</v>
      </c>
      <c r="R200">
        <v>820</v>
      </c>
      <c r="S200">
        <v>820</v>
      </c>
      <c r="T200">
        <v>820</v>
      </c>
      <c r="U200">
        <f t="shared" si="16"/>
        <v>1</v>
      </c>
    </row>
    <row r="201" spans="1:21">
      <c r="A201" t="str">
        <f t="shared" si="13"/>
        <v>8.1-20</v>
      </c>
      <c r="B201">
        <f t="shared" si="14"/>
        <v>20</v>
      </c>
      <c r="C201">
        <v>8</v>
      </c>
      <c r="D201" t="s">
        <v>1297</v>
      </c>
      <c r="E201" t="s">
        <v>1120</v>
      </c>
      <c r="F201" t="s">
        <v>1171</v>
      </c>
      <c r="G201">
        <v>60</v>
      </c>
      <c r="H201">
        <f t="shared" si="15"/>
        <v>33600</v>
      </c>
      <c r="I201">
        <v>2800</v>
      </c>
      <c r="J201">
        <v>2800</v>
      </c>
      <c r="K201">
        <v>2800</v>
      </c>
      <c r="L201">
        <v>2800</v>
      </c>
      <c r="M201">
        <v>2800</v>
      </c>
      <c r="N201">
        <v>2800</v>
      </c>
      <c r="O201">
        <v>2800</v>
      </c>
      <c r="P201">
        <v>2800</v>
      </c>
      <c r="Q201">
        <v>2800</v>
      </c>
      <c r="R201">
        <v>2800</v>
      </c>
      <c r="S201">
        <v>2800</v>
      </c>
      <c r="T201">
        <v>2800</v>
      </c>
      <c r="U201">
        <f t="shared" si="16"/>
        <v>1</v>
      </c>
    </row>
    <row r="202" spans="1:21">
      <c r="A202" t="str">
        <f t="shared" si="13"/>
        <v>8.1-21</v>
      </c>
      <c r="B202">
        <f t="shared" si="14"/>
        <v>21</v>
      </c>
      <c r="C202">
        <v>8</v>
      </c>
      <c r="D202" t="s">
        <v>1314</v>
      </c>
      <c r="E202" t="s">
        <v>1122</v>
      </c>
      <c r="F202" t="s">
        <v>1171</v>
      </c>
      <c r="G202">
        <v>30</v>
      </c>
      <c r="H202">
        <f t="shared" si="15"/>
        <v>93000</v>
      </c>
      <c r="I202">
        <v>7750</v>
      </c>
      <c r="J202">
        <v>7750</v>
      </c>
      <c r="K202">
        <v>7750</v>
      </c>
      <c r="L202">
        <v>7750</v>
      </c>
      <c r="M202">
        <v>7750</v>
      </c>
      <c r="N202">
        <v>7750</v>
      </c>
      <c r="O202">
        <v>7750</v>
      </c>
      <c r="P202">
        <v>7750</v>
      </c>
      <c r="Q202">
        <v>7750</v>
      </c>
      <c r="R202">
        <v>7750</v>
      </c>
      <c r="S202">
        <v>7750</v>
      </c>
      <c r="T202">
        <v>7750</v>
      </c>
      <c r="U202">
        <f t="shared" si="16"/>
        <v>1</v>
      </c>
    </row>
    <row r="203" spans="1:21">
      <c r="A203" t="str">
        <f t="shared" si="13"/>
        <v>9.1-1</v>
      </c>
      <c r="B203">
        <f t="shared" si="14"/>
        <v>1</v>
      </c>
      <c r="C203">
        <v>9</v>
      </c>
      <c r="D203" t="s">
        <v>2422</v>
      </c>
      <c r="E203" t="s">
        <v>1174</v>
      </c>
      <c r="F203" t="s">
        <v>1175</v>
      </c>
      <c r="G203">
        <v>48</v>
      </c>
      <c r="H203">
        <f t="shared" si="15"/>
        <v>26240</v>
      </c>
      <c r="I203" t="s">
        <v>2523</v>
      </c>
      <c r="J203" t="s">
        <v>2523</v>
      </c>
      <c r="K203" t="s">
        <v>2523</v>
      </c>
      <c r="L203" t="s">
        <v>2523</v>
      </c>
      <c r="M203">
        <v>3280</v>
      </c>
      <c r="N203">
        <v>3280</v>
      </c>
      <c r="O203">
        <v>3280</v>
      </c>
      <c r="P203">
        <v>3280</v>
      </c>
      <c r="Q203">
        <v>3280</v>
      </c>
      <c r="R203">
        <v>3280</v>
      </c>
      <c r="S203">
        <v>3280</v>
      </c>
      <c r="T203">
        <v>3280</v>
      </c>
      <c r="U203">
        <f t="shared" si="16"/>
        <v>1</v>
      </c>
    </row>
    <row r="204" spans="1:21">
      <c r="A204" t="str">
        <f t="shared" si="13"/>
        <v>9.1-2</v>
      </c>
      <c r="B204">
        <f t="shared" si="14"/>
        <v>2</v>
      </c>
      <c r="C204">
        <v>9</v>
      </c>
      <c r="D204" t="s">
        <v>1317</v>
      </c>
      <c r="E204" t="s">
        <v>1174</v>
      </c>
      <c r="F204" t="s">
        <v>1175</v>
      </c>
      <c r="G204">
        <v>48</v>
      </c>
      <c r="H204">
        <f t="shared" si="15"/>
        <v>39360</v>
      </c>
      <c r="I204">
        <v>3280</v>
      </c>
      <c r="J204">
        <v>3280</v>
      </c>
      <c r="K204">
        <v>3280</v>
      </c>
      <c r="L204">
        <v>3280</v>
      </c>
      <c r="M204">
        <v>3280</v>
      </c>
      <c r="N204">
        <v>3280</v>
      </c>
      <c r="O204">
        <v>3280</v>
      </c>
      <c r="P204">
        <v>3280</v>
      </c>
      <c r="Q204">
        <v>3280</v>
      </c>
      <c r="R204">
        <v>3280</v>
      </c>
      <c r="S204">
        <v>3280</v>
      </c>
      <c r="T204">
        <v>3280</v>
      </c>
      <c r="U204">
        <f t="shared" si="16"/>
        <v>1</v>
      </c>
    </row>
    <row r="205" spans="1:21">
      <c r="A205" t="str">
        <f t="shared" si="13"/>
        <v>9.1-3</v>
      </c>
      <c r="B205">
        <f t="shared" si="14"/>
        <v>3</v>
      </c>
      <c r="C205">
        <v>9</v>
      </c>
      <c r="D205" t="s">
        <v>1328</v>
      </c>
      <c r="E205" t="s">
        <v>1174</v>
      </c>
      <c r="F205" t="s">
        <v>1175</v>
      </c>
      <c r="G205">
        <v>48</v>
      </c>
      <c r="H205">
        <f t="shared" si="15"/>
        <v>6560</v>
      </c>
      <c r="I205" t="s">
        <v>2523</v>
      </c>
      <c r="J205" t="s">
        <v>2523</v>
      </c>
      <c r="K205" t="s">
        <v>2523</v>
      </c>
      <c r="L205" t="s">
        <v>2523</v>
      </c>
      <c r="M205" t="s">
        <v>2523</v>
      </c>
      <c r="N205" t="s">
        <v>2523</v>
      </c>
      <c r="O205" t="s">
        <v>2523</v>
      </c>
      <c r="P205" t="s">
        <v>2523</v>
      </c>
      <c r="Q205" t="s">
        <v>2523</v>
      </c>
      <c r="R205" t="s">
        <v>2523</v>
      </c>
      <c r="S205">
        <v>3280</v>
      </c>
      <c r="T205">
        <v>3280</v>
      </c>
      <c r="U205">
        <f t="shared" si="16"/>
        <v>2</v>
      </c>
    </row>
    <row r="206" spans="1:21">
      <c r="A206" t="str">
        <f t="shared" si="13"/>
        <v>9.1-4</v>
      </c>
      <c r="B206">
        <f t="shared" si="14"/>
        <v>4</v>
      </c>
      <c r="C206">
        <v>9</v>
      </c>
      <c r="D206" t="s">
        <v>1318</v>
      </c>
      <c r="E206" t="s">
        <v>1119</v>
      </c>
      <c r="F206" t="s">
        <v>1175</v>
      </c>
      <c r="G206">
        <v>24</v>
      </c>
      <c r="H206">
        <f t="shared" si="15"/>
        <v>7200</v>
      </c>
      <c r="I206">
        <v>600</v>
      </c>
      <c r="J206">
        <v>600</v>
      </c>
      <c r="K206">
        <v>600</v>
      </c>
      <c r="L206">
        <v>600</v>
      </c>
      <c r="M206">
        <v>600</v>
      </c>
      <c r="N206">
        <v>600</v>
      </c>
      <c r="O206">
        <v>600</v>
      </c>
      <c r="P206">
        <v>600</v>
      </c>
      <c r="Q206">
        <v>600</v>
      </c>
      <c r="R206">
        <v>600</v>
      </c>
      <c r="S206">
        <v>600</v>
      </c>
      <c r="T206">
        <v>600</v>
      </c>
      <c r="U206">
        <f t="shared" si="16"/>
        <v>1</v>
      </c>
    </row>
    <row r="207" spans="1:21">
      <c r="A207" t="str">
        <f t="shared" si="13"/>
        <v>9.1-5</v>
      </c>
      <c r="B207">
        <f t="shared" si="14"/>
        <v>5</v>
      </c>
      <c r="C207">
        <v>9</v>
      </c>
      <c r="D207" t="s">
        <v>1319</v>
      </c>
      <c r="E207" t="s">
        <v>1119</v>
      </c>
      <c r="F207" t="s">
        <v>1175</v>
      </c>
      <c r="G207">
        <v>24</v>
      </c>
      <c r="H207">
        <f t="shared" si="15"/>
        <v>5400</v>
      </c>
      <c r="I207">
        <v>600</v>
      </c>
      <c r="J207">
        <v>600</v>
      </c>
      <c r="K207">
        <v>600</v>
      </c>
      <c r="L207">
        <v>600</v>
      </c>
      <c r="M207">
        <v>600</v>
      </c>
      <c r="N207">
        <v>600</v>
      </c>
      <c r="O207">
        <v>600</v>
      </c>
      <c r="P207">
        <v>600</v>
      </c>
      <c r="Q207">
        <v>600</v>
      </c>
      <c r="R207" t="s">
        <v>2523</v>
      </c>
      <c r="S207" t="s">
        <v>2523</v>
      </c>
      <c r="T207" t="s">
        <v>2523</v>
      </c>
      <c r="U207">
        <f t="shared" si="16"/>
        <v>1</v>
      </c>
    </row>
    <row r="208" spans="1:21">
      <c r="A208" t="str">
        <f t="shared" si="13"/>
        <v>9.1-6</v>
      </c>
      <c r="B208">
        <f t="shared" si="14"/>
        <v>6</v>
      </c>
      <c r="C208">
        <v>9</v>
      </c>
      <c r="D208" t="s">
        <v>1320</v>
      </c>
      <c r="E208" t="s">
        <v>1119</v>
      </c>
      <c r="F208" t="s">
        <v>1175</v>
      </c>
      <c r="G208">
        <v>24</v>
      </c>
      <c r="H208">
        <f t="shared" si="15"/>
        <v>5400</v>
      </c>
      <c r="I208">
        <v>600</v>
      </c>
      <c r="J208">
        <v>600</v>
      </c>
      <c r="K208">
        <v>600</v>
      </c>
      <c r="L208">
        <v>600</v>
      </c>
      <c r="M208">
        <v>600</v>
      </c>
      <c r="N208">
        <v>600</v>
      </c>
      <c r="O208">
        <v>600</v>
      </c>
      <c r="P208">
        <v>600</v>
      </c>
      <c r="Q208">
        <v>600</v>
      </c>
      <c r="R208" t="s">
        <v>2523</v>
      </c>
      <c r="S208" t="s">
        <v>2523</v>
      </c>
      <c r="T208" t="s">
        <v>2523</v>
      </c>
      <c r="U208">
        <f t="shared" si="16"/>
        <v>1</v>
      </c>
    </row>
    <row r="209" spans="1:21">
      <c r="A209" t="str">
        <f t="shared" si="13"/>
        <v>9.1-7</v>
      </c>
      <c r="B209">
        <f t="shared" si="14"/>
        <v>7</v>
      </c>
      <c r="C209">
        <v>9</v>
      </c>
      <c r="D209" t="s">
        <v>1321</v>
      </c>
      <c r="E209" t="s">
        <v>1119</v>
      </c>
      <c r="F209" t="s">
        <v>1175</v>
      </c>
      <c r="G209">
        <v>24</v>
      </c>
      <c r="H209">
        <f t="shared" si="15"/>
        <v>7200</v>
      </c>
      <c r="I209">
        <v>600</v>
      </c>
      <c r="J209">
        <v>600</v>
      </c>
      <c r="K209">
        <v>600</v>
      </c>
      <c r="L209">
        <v>600</v>
      </c>
      <c r="M209">
        <v>600</v>
      </c>
      <c r="N209">
        <v>600</v>
      </c>
      <c r="O209">
        <v>600</v>
      </c>
      <c r="P209">
        <v>600</v>
      </c>
      <c r="Q209">
        <v>600</v>
      </c>
      <c r="R209">
        <v>600</v>
      </c>
      <c r="S209">
        <v>600</v>
      </c>
      <c r="T209">
        <v>600</v>
      </c>
      <c r="U209">
        <f t="shared" si="16"/>
        <v>1</v>
      </c>
    </row>
    <row r="210" spans="1:21">
      <c r="A210" t="str">
        <f t="shared" si="13"/>
        <v>9.1-8</v>
      </c>
      <c r="B210">
        <f t="shared" si="14"/>
        <v>8</v>
      </c>
      <c r="C210">
        <v>9</v>
      </c>
      <c r="D210" t="s">
        <v>1322</v>
      </c>
      <c r="E210" t="s">
        <v>1119</v>
      </c>
      <c r="F210" t="s">
        <v>1175</v>
      </c>
      <c r="G210">
        <v>24</v>
      </c>
      <c r="H210">
        <f t="shared" si="15"/>
        <v>5400</v>
      </c>
      <c r="I210">
        <v>600</v>
      </c>
      <c r="J210">
        <v>600</v>
      </c>
      <c r="K210">
        <v>600</v>
      </c>
      <c r="L210">
        <v>600</v>
      </c>
      <c r="M210">
        <v>600</v>
      </c>
      <c r="N210">
        <v>600</v>
      </c>
      <c r="O210">
        <v>600</v>
      </c>
      <c r="P210">
        <v>600</v>
      </c>
      <c r="Q210">
        <v>600</v>
      </c>
      <c r="R210" t="s">
        <v>2523</v>
      </c>
      <c r="S210" t="s">
        <v>2523</v>
      </c>
      <c r="T210" t="s">
        <v>2523</v>
      </c>
      <c r="U210">
        <f t="shared" si="16"/>
        <v>1</v>
      </c>
    </row>
    <row r="211" spans="1:21">
      <c r="A211" t="str">
        <f t="shared" si="13"/>
        <v>9.1-9</v>
      </c>
      <c r="B211">
        <f t="shared" si="14"/>
        <v>9</v>
      </c>
      <c r="C211">
        <v>9</v>
      </c>
      <c r="D211" t="s">
        <v>1323</v>
      </c>
      <c r="E211" t="s">
        <v>1121</v>
      </c>
      <c r="F211" t="s">
        <v>1175</v>
      </c>
      <c r="G211">
        <v>24</v>
      </c>
      <c r="H211">
        <f t="shared" si="15"/>
        <v>6690</v>
      </c>
      <c r="I211">
        <v>2230</v>
      </c>
      <c r="J211">
        <v>2230</v>
      </c>
      <c r="K211">
        <v>2230</v>
      </c>
      <c r="L211" t="s">
        <v>2523</v>
      </c>
      <c r="M211" t="s">
        <v>2523</v>
      </c>
      <c r="N211" t="s">
        <v>2523</v>
      </c>
      <c r="O211" t="s">
        <v>2523</v>
      </c>
      <c r="P211" t="s">
        <v>2523</v>
      </c>
      <c r="Q211" t="s">
        <v>2523</v>
      </c>
      <c r="R211" t="s">
        <v>2523</v>
      </c>
      <c r="S211" t="s">
        <v>2523</v>
      </c>
      <c r="T211" t="s">
        <v>2523</v>
      </c>
      <c r="U211">
        <f t="shared" si="16"/>
        <v>1</v>
      </c>
    </row>
    <row r="212" spans="1:21">
      <c r="A212" t="str">
        <f t="shared" si="13"/>
        <v>9.1-10</v>
      </c>
      <c r="B212">
        <f t="shared" si="14"/>
        <v>10</v>
      </c>
      <c r="C212">
        <v>9</v>
      </c>
      <c r="D212" t="s">
        <v>2423</v>
      </c>
      <c r="E212" t="s">
        <v>1121</v>
      </c>
      <c r="F212" t="s">
        <v>1175</v>
      </c>
      <c r="G212">
        <v>24</v>
      </c>
      <c r="H212">
        <f t="shared" si="15"/>
        <v>15610</v>
      </c>
      <c r="I212" t="s">
        <v>2523</v>
      </c>
      <c r="J212" t="s">
        <v>2523</v>
      </c>
      <c r="K212" t="s">
        <v>2523</v>
      </c>
      <c r="L212" t="s">
        <v>2523</v>
      </c>
      <c r="M212" t="s">
        <v>2523</v>
      </c>
      <c r="N212">
        <v>2230</v>
      </c>
      <c r="O212">
        <v>2230</v>
      </c>
      <c r="P212">
        <v>2230</v>
      </c>
      <c r="Q212">
        <v>2230</v>
      </c>
      <c r="R212">
        <v>2230</v>
      </c>
      <c r="S212">
        <v>2230</v>
      </c>
      <c r="T212">
        <v>2230</v>
      </c>
      <c r="U212">
        <f t="shared" si="16"/>
        <v>1</v>
      </c>
    </row>
    <row r="213" spans="1:21">
      <c r="A213" t="str">
        <f t="shared" si="13"/>
        <v>9.1-11</v>
      </c>
      <c r="B213">
        <f t="shared" si="14"/>
        <v>11</v>
      </c>
      <c r="C213">
        <v>9</v>
      </c>
      <c r="D213" t="s">
        <v>2647</v>
      </c>
      <c r="E213" t="s">
        <v>1121</v>
      </c>
      <c r="F213" t="s">
        <v>1175</v>
      </c>
      <c r="G213">
        <v>24</v>
      </c>
      <c r="H213">
        <f t="shared" si="15"/>
        <v>4460</v>
      </c>
      <c r="I213" t="s">
        <v>2523</v>
      </c>
      <c r="J213" t="s">
        <v>2523</v>
      </c>
      <c r="K213" t="s">
        <v>2523</v>
      </c>
      <c r="L213" t="s">
        <v>2523</v>
      </c>
      <c r="M213" t="s">
        <v>2523</v>
      </c>
      <c r="N213" t="s">
        <v>2523</v>
      </c>
      <c r="O213" t="s">
        <v>2523</v>
      </c>
      <c r="P213" t="s">
        <v>2523</v>
      </c>
      <c r="Q213" t="s">
        <v>2523</v>
      </c>
      <c r="R213" t="s">
        <v>2523</v>
      </c>
      <c r="S213">
        <v>2230</v>
      </c>
      <c r="T213">
        <v>2230</v>
      </c>
      <c r="U213">
        <f t="shared" si="16"/>
        <v>1</v>
      </c>
    </row>
    <row r="214" spans="1:21">
      <c r="A214" t="str">
        <f t="shared" si="13"/>
        <v>9.1-12</v>
      </c>
      <c r="B214">
        <f t="shared" si="14"/>
        <v>12</v>
      </c>
      <c r="C214">
        <v>9</v>
      </c>
      <c r="D214" t="s">
        <v>1324</v>
      </c>
      <c r="E214" t="s">
        <v>1121</v>
      </c>
      <c r="F214" t="s">
        <v>1175</v>
      </c>
      <c r="G214">
        <v>24</v>
      </c>
      <c r="H214">
        <f t="shared" si="15"/>
        <v>26760</v>
      </c>
      <c r="I214">
        <v>2230</v>
      </c>
      <c r="J214">
        <v>2230</v>
      </c>
      <c r="K214">
        <v>2230</v>
      </c>
      <c r="L214">
        <v>2230</v>
      </c>
      <c r="M214">
        <v>2230</v>
      </c>
      <c r="N214">
        <v>2230</v>
      </c>
      <c r="O214">
        <v>2230</v>
      </c>
      <c r="P214">
        <v>2230</v>
      </c>
      <c r="Q214">
        <v>2230</v>
      </c>
      <c r="R214">
        <v>2230</v>
      </c>
      <c r="S214">
        <v>2230</v>
      </c>
      <c r="T214">
        <v>2230</v>
      </c>
      <c r="U214">
        <f t="shared" si="16"/>
        <v>1</v>
      </c>
    </row>
    <row r="215" spans="1:21">
      <c r="A215" t="str">
        <f t="shared" si="13"/>
        <v>9.1-13</v>
      </c>
      <c r="B215">
        <f t="shared" si="14"/>
        <v>13</v>
      </c>
      <c r="C215">
        <v>9</v>
      </c>
      <c r="D215" t="s">
        <v>2424</v>
      </c>
      <c r="E215" t="s">
        <v>1121</v>
      </c>
      <c r="F215" t="s">
        <v>1175</v>
      </c>
      <c r="G215">
        <v>24</v>
      </c>
      <c r="H215">
        <f t="shared" si="15"/>
        <v>15610</v>
      </c>
      <c r="I215" t="s">
        <v>2523</v>
      </c>
      <c r="J215" t="s">
        <v>2523</v>
      </c>
      <c r="K215" t="s">
        <v>2523</v>
      </c>
      <c r="L215" t="s">
        <v>2523</v>
      </c>
      <c r="M215" t="s">
        <v>2523</v>
      </c>
      <c r="N215">
        <v>2230</v>
      </c>
      <c r="O215">
        <v>2230</v>
      </c>
      <c r="P215">
        <v>2230</v>
      </c>
      <c r="Q215">
        <v>2230</v>
      </c>
      <c r="R215">
        <v>2230</v>
      </c>
      <c r="S215">
        <v>2230</v>
      </c>
      <c r="T215">
        <v>2230</v>
      </c>
      <c r="U215">
        <f t="shared" si="16"/>
        <v>1</v>
      </c>
    </row>
    <row r="216" spans="1:21">
      <c r="A216" t="str">
        <f t="shared" si="13"/>
        <v>9.1-14</v>
      </c>
      <c r="B216">
        <f t="shared" si="14"/>
        <v>14</v>
      </c>
      <c r="C216">
        <v>9</v>
      </c>
      <c r="D216" t="s">
        <v>1325</v>
      </c>
      <c r="E216" t="s">
        <v>1121</v>
      </c>
      <c r="F216" t="s">
        <v>1175</v>
      </c>
      <c r="G216">
        <v>24</v>
      </c>
      <c r="H216">
        <f t="shared" si="15"/>
        <v>26760</v>
      </c>
      <c r="I216">
        <v>2230</v>
      </c>
      <c r="J216">
        <v>2230</v>
      </c>
      <c r="K216">
        <v>2230</v>
      </c>
      <c r="L216">
        <v>2230</v>
      </c>
      <c r="M216">
        <v>2230</v>
      </c>
      <c r="N216">
        <v>2230</v>
      </c>
      <c r="O216">
        <v>2230</v>
      </c>
      <c r="P216">
        <v>2230</v>
      </c>
      <c r="Q216">
        <v>2230</v>
      </c>
      <c r="R216">
        <v>2230</v>
      </c>
      <c r="S216">
        <v>2230</v>
      </c>
      <c r="T216">
        <v>2230</v>
      </c>
      <c r="U216">
        <f t="shared" si="16"/>
        <v>1</v>
      </c>
    </row>
    <row r="217" spans="1:21">
      <c r="A217" t="str">
        <f t="shared" si="13"/>
        <v>9.1-15</v>
      </c>
      <c r="B217">
        <f t="shared" si="14"/>
        <v>15</v>
      </c>
      <c r="C217">
        <v>9</v>
      </c>
      <c r="D217" t="s">
        <v>1326</v>
      </c>
      <c r="E217" t="s">
        <v>1121</v>
      </c>
      <c r="F217" t="s">
        <v>1175</v>
      </c>
      <c r="G217">
        <v>24</v>
      </c>
      <c r="H217">
        <f t="shared" si="15"/>
        <v>4460</v>
      </c>
      <c r="I217">
        <v>2230</v>
      </c>
      <c r="J217">
        <v>2230</v>
      </c>
      <c r="K217" t="s">
        <v>2523</v>
      </c>
      <c r="L217" t="s">
        <v>2523</v>
      </c>
      <c r="M217" t="s">
        <v>2523</v>
      </c>
      <c r="N217" t="s">
        <v>2523</v>
      </c>
      <c r="O217" t="s">
        <v>2523</v>
      </c>
      <c r="P217" t="s">
        <v>2523</v>
      </c>
      <c r="Q217" t="s">
        <v>2523</v>
      </c>
      <c r="R217" t="s">
        <v>2523</v>
      </c>
      <c r="S217" t="s">
        <v>2523</v>
      </c>
      <c r="T217" t="s">
        <v>2523</v>
      </c>
      <c r="U217">
        <f t="shared" si="16"/>
        <v>1</v>
      </c>
    </row>
    <row r="218" spans="1:21">
      <c r="A218" t="str">
        <f t="shared" si="13"/>
        <v>9.1-16</v>
      </c>
      <c r="B218">
        <f t="shared" si="14"/>
        <v>16</v>
      </c>
      <c r="C218">
        <v>9</v>
      </c>
      <c r="D218" t="s">
        <v>1327</v>
      </c>
      <c r="E218" t="s">
        <v>1121</v>
      </c>
      <c r="F218" t="s">
        <v>1175</v>
      </c>
      <c r="G218">
        <v>24</v>
      </c>
      <c r="H218">
        <f t="shared" si="15"/>
        <v>8920</v>
      </c>
      <c r="I218">
        <v>2230</v>
      </c>
      <c r="J218">
        <v>2230</v>
      </c>
      <c r="K218">
        <v>2230</v>
      </c>
      <c r="L218">
        <v>2230</v>
      </c>
      <c r="M218" t="s">
        <v>2523</v>
      </c>
      <c r="N218" t="s">
        <v>2523</v>
      </c>
      <c r="O218" t="s">
        <v>2523</v>
      </c>
      <c r="P218" t="s">
        <v>2523</v>
      </c>
      <c r="Q218" t="s">
        <v>2523</v>
      </c>
      <c r="R218" t="s">
        <v>2523</v>
      </c>
      <c r="S218" t="s">
        <v>2523</v>
      </c>
      <c r="T218" t="s">
        <v>2523</v>
      </c>
      <c r="U218">
        <f t="shared" si="16"/>
        <v>1</v>
      </c>
    </row>
    <row r="219" spans="1:21">
      <c r="A219" t="str">
        <f t="shared" si="13"/>
        <v>9.1-17</v>
      </c>
      <c r="B219">
        <f t="shared" si="14"/>
        <v>17</v>
      </c>
      <c r="C219">
        <v>9</v>
      </c>
      <c r="D219" t="s">
        <v>1328</v>
      </c>
      <c r="E219" t="s">
        <v>1121</v>
      </c>
      <c r="F219" t="s">
        <v>1175</v>
      </c>
      <c r="G219">
        <v>24</v>
      </c>
      <c r="H219">
        <f t="shared" si="15"/>
        <v>15610</v>
      </c>
      <c r="I219">
        <v>2230</v>
      </c>
      <c r="J219">
        <v>2230</v>
      </c>
      <c r="K219">
        <v>2230</v>
      </c>
      <c r="L219">
        <v>2230</v>
      </c>
      <c r="M219">
        <v>2230</v>
      </c>
      <c r="N219">
        <v>2230</v>
      </c>
      <c r="O219">
        <v>2230</v>
      </c>
      <c r="P219" t="s">
        <v>2523</v>
      </c>
      <c r="Q219" t="s">
        <v>2523</v>
      </c>
      <c r="R219" t="s">
        <v>2523</v>
      </c>
      <c r="S219" t="s">
        <v>2523</v>
      </c>
      <c r="T219" t="s">
        <v>2523</v>
      </c>
      <c r="U219">
        <f t="shared" si="16"/>
        <v>2</v>
      </c>
    </row>
    <row r="220" spans="1:21">
      <c r="A220" t="str">
        <f t="shared" si="13"/>
        <v>9.1-18</v>
      </c>
      <c r="B220">
        <f t="shared" si="14"/>
        <v>18</v>
      </c>
      <c r="C220">
        <v>9</v>
      </c>
      <c r="D220" t="s">
        <v>1329</v>
      </c>
      <c r="E220" t="s">
        <v>1178</v>
      </c>
      <c r="F220" t="s">
        <v>1175</v>
      </c>
      <c r="G220">
        <v>12</v>
      </c>
      <c r="H220">
        <f t="shared" si="15"/>
        <v>54990</v>
      </c>
      <c r="I220">
        <v>6110</v>
      </c>
      <c r="J220">
        <v>6110</v>
      </c>
      <c r="K220">
        <v>6110</v>
      </c>
      <c r="L220">
        <v>6110</v>
      </c>
      <c r="M220">
        <v>6110</v>
      </c>
      <c r="N220">
        <v>6110</v>
      </c>
      <c r="O220">
        <v>6110</v>
      </c>
      <c r="P220">
        <v>6110</v>
      </c>
      <c r="Q220">
        <v>6110</v>
      </c>
      <c r="R220" t="s">
        <v>2523</v>
      </c>
      <c r="S220" t="s">
        <v>2523</v>
      </c>
      <c r="T220" t="s">
        <v>2523</v>
      </c>
      <c r="U220">
        <f t="shared" si="16"/>
        <v>1</v>
      </c>
    </row>
    <row r="221" spans="1:21">
      <c r="A221" t="str">
        <f t="shared" si="13"/>
        <v>9.1-19</v>
      </c>
      <c r="B221">
        <f t="shared" si="14"/>
        <v>19</v>
      </c>
      <c r="C221">
        <v>9</v>
      </c>
      <c r="D221" t="s">
        <v>1315</v>
      </c>
      <c r="E221" t="s">
        <v>1124</v>
      </c>
      <c r="F221" t="s">
        <v>1171</v>
      </c>
      <c r="G221">
        <v>60</v>
      </c>
      <c r="H221">
        <f t="shared" si="15"/>
        <v>9840</v>
      </c>
      <c r="I221">
        <v>820</v>
      </c>
      <c r="J221">
        <v>820</v>
      </c>
      <c r="K221">
        <v>820</v>
      </c>
      <c r="L221">
        <v>820</v>
      </c>
      <c r="M221">
        <v>820</v>
      </c>
      <c r="N221">
        <v>820</v>
      </c>
      <c r="O221">
        <v>820</v>
      </c>
      <c r="P221">
        <v>820</v>
      </c>
      <c r="Q221">
        <v>820</v>
      </c>
      <c r="R221">
        <v>820</v>
      </c>
      <c r="S221">
        <v>820</v>
      </c>
      <c r="T221">
        <v>820</v>
      </c>
      <c r="U221">
        <f t="shared" si="16"/>
        <v>1</v>
      </c>
    </row>
    <row r="222" spans="1:21">
      <c r="A222" t="str">
        <f t="shared" si="13"/>
        <v>9.1-20</v>
      </c>
      <c r="B222">
        <f t="shared" si="14"/>
        <v>20</v>
      </c>
      <c r="C222">
        <v>9</v>
      </c>
      <c r="D222" t="s">
        <v>1316</v>
      </c>
      <c r="E222" t="s">
        <v>1120</v>
      </c>
      <c r="F222" t="s">
        <v>1171</v>
      </c>
      <c r="G222">
        <v>60</v>
      </c>
      <c r="H222">
        <f t="shared" si="15"/>
        <v>33600</v>
      </c>
      <c r="I222">
        <v>2800</v>
      </c>
      <c r="J222">
        <v>2800</v>
      </c>
      <c r="K222">
        <v>2800</v>
      </c>
      <c r="L222">
        <v>2800</v>
      </c>
      <c r="M222">
        <v>2800</v>
      </c>
      <c r="N222">
        <v>2800</v>
      </c>
      <c r="O222">
        <v>2800</v>
      </c>
      <c r="P222">
        <v>2800</v>
      </c>
      <c r="Q222">
        <v>2800</v>
      </c>
      <c r="R222">
        <v>2800</v>
      </c>
      <c r="S222">
        <v>2800</v>
      </c>
      <c r="T222">
        <v>2800</v>
      </c>
      <c r="U222">
        <f t="shared" si="16"/>
        <v>1</v>
      </c>
    </row>
    <row r="223" spans="1:21">
      <c r="A223" t="str">
        <f t="shared" si="13"/>
        <v>9.1-21</v>
      </c>
      <c r="B223">
        <f t="shared" si="14"/>
        <v>21</v>
      </c>
      <c r="C223">
        <v>9</v>
      </c>
      <c r="D223" t="s">
        <v>1330</v>
      </c>
      <c r="E223" t="s">
        <v>1122</v>
      </c>
      <c r="F223" t="s">
        <v>1171</v>
      </c>
      <c r="G223">
        <v>30</v>
      </c>
      <c r="H223">
        <f t="shared" si="15"/>
        <v>93000</v>
      </c>
      <c r="I223">
        <v>7750</v>
      </c>
      <c r="J223">
        <v>7750</v>
      </c>
      <c r="K223">
        <v>7750</v>
      </c>
      <c r="L223">
        <v>7750</v>
      </c>
      <c r="M223">
        <v>7750</v>
      </c>
      <c r="N223">
        <v>7750</v>
      </c>
      <c r="O223">
        <v>7750</v>
      </c>
      <c r="P223">
        <v>7750</v>
      </c>
      <c r="Q223">
        <v>7750</v>
      </c>
      <c r="R223">
        <v>7750</v>
      </c>
      <c r="S223">
        <v>7750</v>
      </c>
      <c r="T223">
        <v>7750</v>
      </c>
      <c r="U223">
        <f t="shared" si="16"/>
        <v>1</v>
      </c>
    </row>
    <row r="224" spans="1:21">
      <c r="A224" t="str">
        <f t="shared" si="13"/>
        <v>10.1-1</v>
      </c>
      <c r="B224">
        <f t="shared" si="14"/>
        <v>1</v>
      </c>
      <c r="C224">
        <v>10</v>
      </c>
      <c r="D224" t="s">
        <v>1333</v>
      </c>
      <c r="E224" t="s">
        <v>1174</v>
      </c>
      <c r="F224" t="s">
        <v>1175</v>
      </c>
      <c r="G224">
        <v>48</v>
      </c>
      <c r="H224">
        <f t="shared" si="15"/>
        <v>39360</v>
      </c>
      <c r="I224">
        <v>3280</v>
      </c>
      <c r="J224">
        <v>3280</v>
      </c>
      <c r="K224">
        <v>3280</v>
      </c>
      <c r="L224">
        <v>3280</v>
      </c>
      <c r="M224">
        <v>3280</v>
      </c>
      <c r="N224">
        <v>3280</v>
      </c>
      <c r="O224">
        <v>3280</v>
      </c>
      <c r="P224">
        <v>3280</v>
      </c>
      <c r="Q224">
        <v>3280</v>
      </c>
      <c r="R224">
        <v>3280</v>
      </c>
      <c r="S224">
        <v>3280</v>
      </c>
      <c r="T224">
        <v>3280</v>
      </c>
      <c r="U224">
        <f t="shared" si="16"/>
        <v>1</v>
      </c>
    </row>
    <row r="225" spans="1:21">
      <c r="A225" t="str">
        <f t="shared" si="13"/>
        <v>10.1-2</v>
      </c>
      <c r="B225">
        <f t="shared" si="14"/>
        <v>2</v>
      </c>
      <c r="C225">
        <v>10</v>
      </c>
      <c r="D225" t="s">
        <v>2648</v>
      </c>
      <c r="E225" t="s">
        <v>1174</v>
      </c>
      <c r="F225" t="s">
        <v>1175</v>
      </c>
      <c r="G225">
        <v>48</v>
      </c>
      <c r="H225">
        <f t="shared" si="15"/>
        <v>16400</v>
      </c>
      <c r="I225" t="s">
        <v>2523</v>
      </c>
      <c r="J225" t="s">
        <v>2523</v>
      </c>
      <c r="K225" t="s">
        <v>2523</v>
      </c>
      <c r="L225" t="s">
        <v>2523</v>
      </c>
      <c r="M225" t="s">
        <v>2523</v>
      </c>
      <c r="N225" t="s">
        <v>2523</v>
      </c>
      <c r="O225" t="s">
        <v>2523</v>
      </c>
      <c r="P225">
        <v>3280</v>
      </c>
      <c r="Q225">
        <v>3280</v>
      </c>
      <c r="R225">
        <v>3280</v>
      </c>
      <c r="S225">
        <v>3280</v>
      </c>
      <c r="T225">
        <v>3280</v>
      </c>
      <c r="U225">
        <f t="shared" si="16"/>
        <v>1</v>
      </c>
    </row>
    <row r="226" spans="1:21">
      <c r="A226" t="str">
        <f t="shared" ref="A226:A289" si="17">CONCATENATE(C226,".1-",B226)</f>
        <v>10.1-3</v>
      </c>
      <c r="B226">
        <f t="shared" ref="B226:B289" si="18">IF(C226&lt;&gt;C225,1,B225+1)</f>
        <v>3</v>
      </c>
      <c r="C226">
        <v>10</v>
      </c>
      <c r="D226" t="s">
        <v>1334</v>
      </c>
      <c r="E226" t="s">
        <v>1174</v>
      </c>
      <c r="F226" t="s">
        <v>1175</v>
      </c>
      <c r="G226">
        <v>48</v>
      </c>
      <c r="H226">
        <f t="shared" si="15"/>
        <v>39360</v>
      </c>
      <c r="I226">
        <v>3280</v>
      </c>
      <c r="J226">
        <v>3280</v>
      </c>
      <c r="K226">
        <v>3280</v>
      </c>
      <c r="L226">
        <v>3280</v>
      </c>
      <c r="M226">
        <v>3280</v>
      </c>
      <c r="N226">
        <v>3280</v>
      </c>
      <c r="O226">
        <v>3280</v>
      </c>
      <c r="P226">
        <v>3280</v>
      </c>
      <c r="Q226">
        <v>3280</v>
      </c>
      <c r="R226">
        <v>3280</v>
      </c>
      <c r="S226">
        <v>3280</v>
      </c>
      <c r="T226">
        <v>3280</v>
      </c>
      <c r="U226">
        <f t="shared" si="16"/>
        <v>1</v>
      </c>
    </row>
    <row r="227" spans="1:21">
      <c r="A227" t="str">
        <f t="shared" si="17"/>
        <v>10.1-4</v>
      </c>
      <c r="B227">
        <f t="shared" si="18"/>
        <v>4</v>
      </c>
      <c r="C227">
        <v>10</v>
      </c>
      <c r="D227" t="s">
        <v>2649</v>
      </c>
      <c r="E227" t="s">
        <v>1119</v>
      </c>
      <c r="F227" t="s">
        <v>1175</v>
      </c>
      <c r="G227">
        <v>24</v>
      </c>
      <c r="H227">
        <f t="shared" si="15"/>
        <v>2400</v>
      </c>
      <c r="I227" t="s">
        <v>2523</v>
      </c>
      <c r="J227" t="s">
        <v>2523</v>
      </c>
      <c r="K227" t="s">
        <v>2523</v>
      </c>
      <c r="L227" t="s">
        <v>2523</v>
      </c>
      <c r="M227" t="s">
        <v>2523</v>
      </c>
      <c r="N227" t="s">
        <v>2523</v>
      </c>
      <c r="O227" t="s">
        <v>2523</v>
      </c>
      <c r="P227" t="s">
        <v>2523</v>
      </c>
      <c r="Q227">
        <v>600</v>
      </c>
      <c r="R227">
        <v>600</v>
      </c>
      <c r="S227">
        <v>600</v>
      </c>
      <c r="T227">
        <v>600</v>
      </c>
      <c r="U227">
        <f t="shared" si="16"/>
        <v>1</v>
      </c>
    </row>
    <row r="228" spans="1:21">
      <c r="A228" t="str">
        <f t="shared" si="17"/>
        <v>10.1-5</v>
      </c>
      <c r="B228">
        <f t="shared" si="18"/>
        <v>5</v>
      </c>
      <c r="C228">
        <v>10</v>
      </c>
      <c r="D228" t="s">
        <v>1336</v>
      </c>
      <c r="E228" t="s">
        <v>1119</v>
      </c>
      <c r="F228" t="s">
        <v>1175</v>
      </c>
      <c r="G228">
        <v>24</v>
      </c>
      <c r="H228">
        <f t="shared" si="15"/>
        <v>7200</v>
      </c>
      <c r="I228">
        <v>600</v>
      </c>
      <c r="J228">
        <v>600</v>
      </c>
      <c r="K228">
        <v>600</v>
      </c>
      <c r="L228">
        <v>600</v>
      </c>
      <c r="M228">
        <v>600</v>
      </c>
      <c r="N228">
        <v>600</v>
      </c>
      <c r="O228">
        <v>600</v>
      </c>
      <c r="P228">
        <v>600</v>
      </c>
      <c r="Q228">
        <v>600</v>
      </c>
      <c r="R228">
        <v>600</v>
      </c>
      <c r="S228">
        <v>600</v>
      </c>
      <c r="T228">
        <v>600</v>
      </c>
      <c r="U228">
        <f t="shared" si="16"/>
        <v>1</v>
      </c>
    </row>
    <row r="229" spans="1:21">
      <c r="A229" t="str">
        <f t="shared" si="17"/>
        <v>10.1-6</v>
      </c>
      <c r="B229">
        <f t="shared" si="18"/>
        <v>6</v>
      </c>
      <c r="C229">
        <v>10</v>
      </c>
      <c r="D229" t="s">
        <v>1337</v>
      </c>
      <c r="E229" t="s">
        <v>1119</v>
      </c>
      <c r="F229" t="s">
        <v>1175</v>
      </c>
      <c r="G229">
        <v>24</v>
      </c>
      <c r="H229">
        <f t="shared" si="15"/>
        <v>4800</v>
      </c>
      <c r="I229">
        <v>600</v>
      </c>
      <c r="J229">
        <v>600</v>
      </c>
      <c r="K229">
        <v>600</v>
      </c>
      <c r="L229">
        <v>600</v>
      </c>
      <c r="M229">
        <v>600</v>
      </c>
      <c r="N229">
        <v>600</v>
      </c>
      <c r="O229">
        <v>600</v>
      </c>
      <c r="P229">
        <v>600</v>
      </c>
      <c r="Q229" t="s">
        <v>2523</v>
      </c>
      <c r="R229" t="s">
        <v>2523</v>
      </c>
      <c r="S229" t="s">
        <v>2523</v>
      </c>
      <c r="T229" t="s">
        <v>2523</v>
      </c>
      <c r="U229">
        <f t="shared" si="16"/>
        <v>1</v>
      </c>
    </row>
    <row r="230" spans="1:21">
      <c r="A230" t="str">
        <f t="shared" si="17"/>
        <v>10.1-7</v>
      </c>
      <c r="B230">
        <f t="shared" si="18"/>
        <v>7</v>
      </c>
      <c r="C230">
        <v>10</v>
      </c>
      <c r="D230" t="s">
        <v>1338</v>
      </c>
      <c r="E230" t="s">
        <v>1119</v>
      </c>
      <c r="F230" t="s">
        <v>1175</v>
      </c>
      <c r="G230">
        <v>24</v>
      </c>
      <c r="H230">
        <f t="shared" si="15"/>
        <v>4200</v>
      </c>
      <c r="I230">
        <v>600</v>
      </c>
      <c r="J230">
        <v>600</v>
      </c>
      <c r="K230">
        <v>600</v>
      </c>
      <c r="L230">
        <v>600</v>
      </c>
      <c r="M230">
        <v>600</v>
      </c>
      <c r="N230">
        <v>600</v>
      </c>
      <c r="O230">
        <v>600</v>
      </c>
      <c r="P230" t="s">
        <v>2523</v>
      </c>
      <c r="Q230" t="s">
        <v>2523</v>
      </c>
      <c r="R230" t="s">
        <v>2523</v>
      </c>
      <c r="S230" t="s">
        <v>2523</v>
      </c>
      <c r="T230" t="s">
        <v>2523</v>
      </c>
      <c r="U230">
        <f t="shared" si="16"/>
        <v>1</v>
      </c>
    </row>
    <row r="231" spans="1:21">
      <c r="A231" t="str">
        <f t="shared" si="17"/>
        <v>10.1-8</v>
      </c>
      <c r="B231">
        <f t="shared" si="18"/>
        <v>8</v>
      </c>
      <c r="C231">
        <v>10</v>
      </c>
      <c r="D231" t="s">
        <v>1339</v>
      </c>
      <c r="E231" t="s">
        <v>1119</v>
      </c>
      <c r="F231" t="s">
        <v>1175</v>
      </c>
      <c r="G231">
        <v>24</v>
      </c>
      <c r="H231">
        <f t="shared" si="15"/>
        <v>3600</v>
      </c>
      <c r="I231">
        <v>600</v>
      </c>
      <c r="J231">
        <v>600</v>
      </c>
      <c r="K231">
        <v>600</v>
      </c>
      <c r="L231">
        <v>600</v>
      </c>
      <c r="M231">
        <v>600</v>
      </c>
      <c r="N231">
        <v>600</v>
      </c>
      <c r="O231" t="s">
        <v>2523</v>
      </c>
      <c r="P231" t="s">
        <v>2523</v>
      </c>
      <c r="Q231" t="s">
        <v>2523</v>
      </c>
      <c r="R231" t="s">
        <v>2523</v>
      </c>
      <c r="S231" t="s">
        <v>2523</v>
      </c>
      <c r="T231" t="s">
        <v>2523</v>
      </c>
      <c r="U231">
        <f t="shared" si="16"/>
        <v>1</v>
      </c>
    </row>
    <row r="232" spans="1:21">
      <c r="A232" t="str">
        <f t="shared" si="17"/>
        <v>10.1-9</v>
      </c>
      <c r="B232">
        <f t="shared" si="18"/>
        <v>9</v>
      </c>
      <c r="C232">
        <v>10</v>
      </c>
      <c r="D232" t="s">
        <v>1340</v>
      </c>
      <c r="E232" t="s">
        <v>1119</v>
      </c>
      <c r="F232" t="s">
        <v>1175</v>
      </c>
      <c r="G232">
        <v>24</v>
      </c>
      <c r="H232">
        <f t="shared" si="15"/>
        <v>7200</v>
      </c>
      <c r="I232">
        <v>600</v>
      </c>
      <c r="J232">
        <v>600</v>
      </c>
      <c r="K232">
        <v>600</v>
      </c>
      <c r="L232">
        <v>600</v>
      </c>
      <c r="M232">
        <v>600</v>
      </c>
      <c r="N232">
        <v>600</v>
      </c>
      <c r="O232">
        <v>600</v>
      </c>
      <c r="P232">
        <v>600</v>
      </c>
      <c r="Q232">
        <v>600</v>
      </c>
      <c r="R232">
        <v>600</v>
      </c>
      <c r="S232">
        <v>600</v>
      </c>
      <c r="T232">
        <v>600</v>
      </c>
      <c r="U232">
        <f t="shared" si="16"/>
        <v>1</v>
      </c>
    </row>
    <row r="233" spans="1:21">
      <c r="A233" t="str">
        <f t="shared" si="17"/>
        <v>10.1-10</v>
      </c>
      <c r="B233">
        <f t="shared" si="18"/>
        <v>10</v>
      </c>
      <c r="C233">
        <v>10</v>
      </c>
      <c r="D233" t="s">
        <v>1341</v>
      </c>
      <c r="E233" t="s">
        <v>1119</v>
      </c>
      <c r="F233" t="s">
        <v>1175</v>
      </c>
      <c r="G233">
        <v>24</v>
      </c>
      <c r="H233">
        <f t="shared" si="15"/>
        <v>6600</v>
      </c>
      <c r="I233">
        <v>600</v>
      </c>
      <c r="J233">
        <v>600</v>
      </c>
      <c r="K233">
        <v>600</v>
      </c>
      <c r="L233">
        <v>600</v>
      </c>
      <c r="M233">
        <v>600</v>
      </c>
      <c r="N233">
        <v>600</v>
      </c>
      <c r="O233">
        <v>600</v>
      </c>
      <c r="P233">
        <v>600</v>
      </c>
      <c r="Q233">
        <v>600</v>
      </c>
      <c r="R233">
        <v>600</v>
      </c>
      <c r="S233">
        <v>600</v>
      </c>
      <c r="T233" t="s">
        <v>2523</v>
      </c>
      <c r="U233">
        <f t="shared" si="16"/>
        <v>1</v>
      </c>
    </row>
    <row r="234" spans="1:21">
      <c r="A234" t="str">
        <f t="shared" si="17"/>
        <v>10.1-11</v>
      </c>
      <c r="B234">
        <f t="shared" si="18"/>
        <v>11</v>
      </c>
      <c r="C234">
        <v>10</v>
      </c>
      <c r="D234" t="s">
        <v>1342</v>
      </c>
      <c r="E234" t="s">
        <v>1119</v>
      </c>
      <c r="F234" t="s">
        <v>1175</v>
      </c>
      <c r="G234">
        <v>24</v>
      </c>
      <c r="H234">
        <f t="shared" si="15"/>
        <v>7200</v>
      </c>
      <c r="I234">
        <v>600</v>
      </c>
      <c r="J234">
        <v>600</v>
      </c>
      <c r="K234">
        <v>600</v>
      </c>
      <c r="L234">
        <v>600</v>
      </c>
      <c r="M234">
        <v>600</v>
      </c>
      <c r="N234">
        <v>600</v>
      </c>
      <c r="O234">
        <v>600</v>
      </c>
      <c r="P234">
        <v>600</v>
      </c>
      <c r="Q234">
        <v>600</v>
      </c>
      <c r="R234">
        <v>600</v>
      </c>
      <c r="S234">
        <v>600</v>
      </c>
      <c r="T234">
        <v>600</v>
      </c>
      <c r="U234">
        <f t="shared" si="16"/>
        <v>1</v>
      </c>
    </row>
    <row r="235" spans="1:21">
      <c r="A235" t="str">
        <f t="shared" si="17"/>
        <v>10.1-12</v>
      </c>
      <c r="B235">
        <f t="shared" si="18"/>
        <v>12</v>
      </c>
      <c r="C235">
        <v>10</v>
      </c>
      <c r="D235" t="s">
        <v>1343</v>
      </c>
      <c r="E235" t="s">
        <v>1119</v>
      </c>
      <c r="F235" t="s">
        <v>1175</v>
      </c>
      <c r="G235">
        <v>24</v>
      </c>
      <c r="H235">
        <f t="shared" si="15"/>
        <v>7200</v>
      </c>
      <c r="I235">
        <v>600</v>
      </c>
      <c r="J235">
        <v>600</v>
      </c>
      <c r="K235">
        <v>600</v>
      </c>
      <c r="L235">
        <v>600</v>
      </c>
      <c r="M235">
        <v>600</v>
      </c>
      <c r="N235">
        <v>600</v>
      </c>
      <c r="O235">
        <v>600</v>
      </c>
      <c r="P235">
        <v>600</v>
      </c>
      <c r="Q235">
        <v>600</v>
      </c>
      <c r="R235">
        <v>600</v>
      </c>
      <c r="S235">
        <v>600</v>
      </c>
      <c r="T235">
        <v>600</v>
      </c>
      <c r="U235">
        <f t="shared" si="16"/>
        <v>1</v>
      </c>
    </row>
    <row r="236" spans="1:21">
      <c r="A236" t="str">
        <f t="shared" si="17"/>
        <v>10.1-13</v>
      </c>
      <c r="B236">
        <f t="shared" si="18"/>
        <v>13</v>
      </c>
      <c r="C236">
        <v>10</v>
      </c>
      <c r="D236" t="s">
        <v>1344</v>
      </c>
      <c r="E236" t="s">
        <v>1121</v>
      </c>
      <c r="F236" t="s">
        <v>1175</v>
      </c>
      <c r="G236">
        <v>24</v>
      </c>
      <c r="H236">
        <f t="shared" ref="H236:H287" si="19">SUM(I236:T236)</f>
        <v>15610</v>
      </c>
      <c r="I236">
        <v>2230</v>
      </c>
      <c r="J236">
        <v>2230</v>
      </c>
      <c r="K236">
        <v>2230</v>
      </c>
      <c r="L236">
        <v>2230</v>
      </c>
      <c r="M236">
        <v>2230</v>
      </c>
      <c r="N236">
        <v>2230</v>
      </c>
      <c r="O236">
        <v>2230</v>
      </c>
      <c r="P236" t="s">
        <v>2523</v>
      </c>
      <c r="Q236" t="s">
        <v>2523</v>
      </c>
      <c r="R236" t="s">
        <v>2523</v>
      </c>
      <c r="S236" t="s">
        <v>2523</v>
      </c>
      <c r="T236" t="s">
        <v>2523</v>
      </c>
      <c r="U236">
        <f t="shared" si="16"/>
        <v>1</v>
      </c>
    </row>
    <row r="237" spans="1:21">
      <c r="A237" t="str">
        <f t="shared" si="17"/>
        <v>10.1-14</v>
      </c>
      <c r="B237">
        <f t="shared" si="18"/>
        <v>14</v>
      </c>
      <c r="C237">
        <v>10</v>
      </c>
      <c r="D237" t="s">
        <v>1335</v>
      </c>
      <c r="E237" t="s">
        <v>1121</v>
      </c>
      <c r="F237" t="s">
        <v>1175</v>
      </c>
      <c r="G237">
        <v>24</v>
      </c>
      <c r="H237">
        <f t="shared" si="19"/>
        <v>13380</v>
      </c>
      <c r="I237">
        <v>2230</v>
      </c>
      <c r="J237">
        <v>2230</v>
      </c>
      <c r="K237">
        <v>2230</v>
      </c>
      <c r="L237">
        <v>2230</v>
      </c>
      <c r="M237">
        <v>2230</v>
      </c>
      <c r="N237">
        <v>2230</v>
      </c>
      <c r="O237" t="s">
        <v>2523</v>
      </c>
      <c r="P237" t="s">
        <v>2523</v>
      </c>
      <c r="Q237" t="s">
        <v>2523</v>
      </c>
      <c r="R237" t="s">
        <v>2523</v>
      </c>
      <c r="S237" t="s">
        <v>2523</v>
      </c>
      <c r="T237" t="s">
        <v>2523</v>
      </c>
      <c r="U237">
        <f t="shared" si="16"/>
        <v>1</v>
      </c>
    </row>
    <row r="238" spans="1:21">
      <c r="A238" t="str">
        <f t="shared" si="17"/>
        <v>10.1-15</v>
      </c>
      <c r="B238">
        <f t="shared" si="18"/>
        <v>15</v>
      </c>
      <c r="C238">
        <v>10</v>
      </c>
      <c r="D238" t="s">
        <v>1345</v>
      </c>
      <c r="E238" t="s">
        <v>1121</v>
      </c>
      <c r="F238" t="s">
        <v>1175</v>
      </c>
      <c r="G238">
        <v>24</v>
      </c>
      <c r="H238">
        <f t="shared" si="19"/>
        <v>15610</v>
      </c>
      <c r="I238">
        <v>2230</v>
      </c>
      <c r="J238">
        <v>2230</v>
      </c>
      <c r="K238">
        <v>2230</v>
      </c>
      <c r="L238">
        <v>2230</v>
      </c>
      <c r="M238">
        <v>2230</v>
      </c>
      <c r="N238">
        <v>2230</v>
      </c>
      <c r="O238">
        <v>2230</v>
      </c>
      <c r="P238" t="s">
        <v>2523</v>
      </c>
      <c r="Q238" t="s">
        <v>2523</v>
      </c>
      <c r="R238" t="s">
        <v>2523</v>
      </c>
      <c r="S238" t="s">
        <v>2523</v>
      </c>
      <c r="T238" t="s">
        <v>2523</v>
      </c>
      <c r="U238">
        <f t="shared" si="16"/>
        <v>1</v>
      </c>
    </row>
    <row r="239" spans="1:21">
      <c r="A239" t="str">
        <f t="shared" si="17"/>
        <v>10.1-16</v>
      </c>
      <c r="B239">
        <f t="shared" si="18"/>
        <v>16</v>
      </c>
      <c r="C239">
        <v>10</v>
      </c>
      <c r="D239" t="s">
        <v>1346</v>
      </c>
      <c r="E239" t="s">
        <v>1178</v>
      </c>
      <c r="F239" t="s">
        <v>1175</v>
      </c>
      <c r="G239">
        <v>12</v>
      </c>
      <c r="H239">
        <f t="shared" si="19"/>
        <v>24440</v>
      </c>
      <c r="I239">
        <v>6110</v>
      </c>
      <c r="J239">
        <v>6110</v>
      </c>
      <c r="K239">
        <v>6110</v>
      </c>
      <c r="L239">
        <v>6110</v>
      </c>
      <c r="M239" t="s">
        <v>2523</v>
      </c>
      <c r="N239" t="s">
        <v>2523</v>
      </c>
      <c r="O239" t="s">
        <v>2523</v>
      </c>
      <c r="P239" t="s">
        <v>2523</v>
      </c>
      <c r="Q239" t="s">
        <v>2523</v>
      </c>
      <c r="R239" t="s">
        <v>2523</v>
      </c>
      <c r="S239" t="s">
        <v>2523</v>
      </c>
      <c r="T239" t="s">
        <v>2523</v>
      </c>
      <c r="U239">
        <f t="shared" si="16"/>
        <v>1</v>
      </c>
    </row>
    <row r="240" spans="1:21">
      <c r="A240" t="str">
        <f t="shared" si="17"/>
        <v>10.1-17</v>
      </c>
      <c r="B240">
        <f t="shared" si="18"/>
        <v>17</v>
      </c>
      <c r="C240">
        <v>10</v>
      </c>
      <c r="D240" t="s">
        <v>2650</v>
      </c>
      <c r="E240" t="s">
        <v>1178</v>
      </c>
      <c r="F240" t="s">
        <v>1175</v>
      </c>
      <c r="G240">
        <v>12</v>
      </c>
      <c r="H240">
        <f t="shared" si="19"/>
        <v>12220</v>
      </c>
      <c r="I240" t="s">
        <v>2523</v>
      </c>
      <c r="J240" t="s">
        <v>2523</v>
      </c>
      <c r="K240" t="s">
        <v>2523</v>
      </c>
      <c r="L240" t="s">
        <v>2523</v>
      </c>
      <c r="M240" t="s">
        <v>2523</v>
      </c>
      <c r="N240" t="s">
        <v>2523</v>
      </c>
      <c r="O240" t="s">
        <v>2523</v>
      </c>
      <c r="P240" t="s">
        <v>2523</v>
      </c>
      <c r="Q240" t="s">
        <v>2523</v>
      </c>
      <c r="R240" t="s">
        <v>2523</v>
      </c>
      <c r="S240">
        <v>6110</v>
      </c>
      <c r="T240">
        <v>6110</v>
      </c>
      <c r="U240">
        <f t="shared" si="16"/>
        <v>1</v>
      </c>
    </row>
    <row r="241" spans="1:21">
      <c r="A241" t="str">
        <f t="shared" si="17"/>
        <v>10.1-18</v>
      </c>
      <c r="B241">
        <f t="shared" si="18"/>
        <v>18</v>
      </c>
      <c r="C241">
        <v>10</v>
      </c>
      <c r="D241" t="s">
        <v>1331</v>
      </c>
      <c r="E241" t="s">
        <v>1124</v>
      </c>
      <c r="F241" t="s">
        <v>1171</v>
      </c>
      <c r="G241">
        <v>60</v>
      </c>
      <c r="H241">
        <f t="shared" si="19"/>
        <v>9840</v>
      </c>
      <c r="I241">
        <v>820</v>
      </c>
      <c r="J241">
        <v>820</v>
      </c>
      <c r="K241">
        <v>820</v>
      </c>
      <c r="L241">
        <v>820</v>
      </c>
      <c r="M241">
        <v>820</v>
      </c>
      <c r="N241">
        <v>820</v>
      </c>
      <c r="O241">
        <v>820</v>
      </c>
      <c r="P241">
        <v>820</v>
      </c>
      <c r="Q241">
        <v>820</v>
      </c>
      <c r="R241">
        <v>820</v>
      </c>
      <c r="S241">
        <v>820</v>
      </c>
      <c r="T241">
        <v>820</v>
      </c>
      <c r="U241">
        <f t="shared" si="16"/>
        <v>1</v>
      </c>
    </row>
    <row r="242" spans="1:21">
      <c r="A242" t="str">
        <f t="shared" si="17"/>
        <v>10.1-19</v>
      </c>
      <c r="B242">
        <f t="shared" si="18"/>
        <v>19</v>
      </c>
      <c r="C242">
        <v>10</v>
      </c>
      <c r="D242" t="s">
        <v>1332</v>
      </c>
      <c r="E242" t="s">
        <v>1120</v>
      </c>
      <c r="F242" t="s">
        <v>1171</v>
      </c>
      <c r="G242">
        <v>60</v>
      </c>
      <c r="H242">
        <f t="shared" si="19"/>
        <v>33600</v>
      </c>
      <c r="I242">
        <v>2800</v>
      </c>
      <c r="J242">
        <v>2800</v>
      </c>
      <c r="K242">
        <v>2800</v>
      </c>
      <c r="L242">
        <v>2800</v>
      </c>
      <c r="M242">
        <v>2800</v>
      </c>
      <c r="N242">
        <v>2800</v>
      </c>
      <c r="O242">
        <v>2800</v>
      </c>
      <c r="P242">
        <v>2800</v>
      </c>
      <c r="Q242">
        <v>2800</v>
      </c>
      <c r="R242">
        <v>2800</v>
      </c>
      <c r="S242">
        <v>2800</v>
      </c>
      <c r="T242">
        <v>2800</v>
      </c>
      <c r="U242">
        <f t="shared" si="16"/>
        <v>1</v>
      </c>
    </row>
    <row r="243" spans="1:21">
      <c r="A243" t="str">
        <f t="shared" si="17"/>
        <v>10.1-20</v>
      </c>
      <c r="B243">
        <f t="shared" si="18"/>
        <v>20</v>
      </c>
      <c r="C243">
        <v>10</v>
      </c>
      <c r="D243" t="s">
        <v>1347</v>
      </c>
      <c r="E243" t="s">
        <v>1122</v>
      </c>
      <c r="F243" t="s">
        <v>1171</v>
      </c>
      <c r="G243">
        <v>30</v>
      </c>
      <c r="H243">
        <f t="shared" si="19"/>
        <v>93000</v>
      </c>
      <c r="I243">
        <v>7750</v>
      </c>
      <c r="J243">
        <v>7750</v>
      </c>
      <c r="K243">
        <v>7750</v>
      </c>
      <c r="L243">
        <v>7750</v>
      </c>
      <c r="M243">
        <v>7750</v>
      </c>
      <c r="N243">
        <v>7750</v>
      </c>
      <c r="O243">
        <v>7750</v>
      </c>
      <c r="P243">
        <v>7750</v>
      </c>
      <c r="Q243">
        <v>7750</v>
      </c>
      <c r="R243">
        <v>7750</v>
      </c>
      <c r="S243">
        <v>7750</v>
      </c>
      <c r="T243">
        <v>7750</v>
      </c>
      <c r="U243">
        <f t="shared" si="16"/>
        <v>1</v>
      </c>
    </row>
    <row r="244" spans="1:21">
      <c r="A244" t="str">
        <f t="shared" si="17"/>
        <v>11.1-1</v>
      </c>
      <c r="B244">
        <f t="shared" si="18"/>
        <v>1</v>
      </c>
      <c r="C244">
        <v>11</v>
      </c>
      <c r="D244" t="s">
        <v>1350</v>
      </c>
      <c r="E244" t="s">
        <v>1174</v>
      </c>
      <c r="F244" t="s">
        <v>1175</v>
      </c>
      <c r="G244">
        <v>48</v>
      </c>
      <c r="H244">
        <f t="shared" si="19"/>
        <v>39360</v>
      </c>
      <c r="I244">
        <v>3280</v>
      </c>
      <c r="J244">
        <v>3280</v>
      </c>
      <c r="K244">
        <v>3280</v>
      </c>
      <c r="L244">
        <v>3280</v>
      </c>
      <c r="M244">
        <v>3280</v>
      </c>
      <c r="N244">
        <v>3280</v>
      </c>
      <c r="O244">
        <v>3280</v>
      </c>
      <c r="P244">
        <v>3280</v>
      </c>
      <c r="Q244">
        <v>3280</v>
      </c>
      <c r="R244">
        <v>3280</v>
      </c>
      <c r="S244">
        <v>3280</v>
      </c>
      <c r="T244">
        <v>3280</v>
      </c>
      <c r="U244">
        <f t="shared" si="16"/>
        <v>1</v>
      </c>
    </row>
    <row r="245" spans="1:21">
      <c r="A245" t="str">
        <f t="shared" si="17"/>
        <v>11.1-2</v>
      </c>
      <c r="B245">
        <f t="shared" si="18"/>
        <v>2</v>
      </c>
      <c r="C245">
        <v>11</v>
      </c>
      <c r="D245" t="s">
        <v>1351</v>
      </c>
      <c r="E245" t="s">
        <v>1174</v>
      </c>
      <c r="F245" t="s">
        <v>1175</v>
      </c>
      <c r="G245">
        <v>48</v>
      </c>
      <c r="H245">
        <f t="shared" si="19"/>
        <v>39360</v>
      </c>
      <c r="I245">
        <v>3280</v>
      </c>
      <c r="J245">
        <v>3280</v>
      </c>
      <c r="K245">
        <v>3280</v>
      </c>
      <c r="L245">
        <v>3280</v>
      </c>
      <c r="M245">
        <v>3280</v>
      </c>
      <c r="N245">
        <v>3280</v>
      </c>
      <c r="O245">
        <v>3280</v>
      </c>
      <c r="P245">
        <v>3280</v>
      </c>
      <c r="Q245">
        <v>3280</v>
      </c>
      <c r="R245">
        <v>3280</v>
      </c>
      <c r="S245">
        <v>3280</v>
      </c>
      <c r="T245">
        <v>3280</v>
      </c>
      <c r="U245">
        <f t="shared" si="16"/>
        <v>1</v>
      </c>
    </row>
    <row r="246" spans="1:21">
      <c r="A246" t="str">
        <f t="shared" si="17"/>
        <v>11.1-3</v>
      </c>
      <c r="B246">
        <f t="shared" si="18"/>
        <v>3</v>
      </c>
      <c r="C246">
        <v>11</v>
      </c>
      <c r="D246" t="s">
        <v>2425</v>
      </c>
      <c r="E246" t="s">
        <v>1174</v>
      </c>
      <c r="F246" t="s">
        <v>1175</v>
      </c>
      <c r="G246">
        <v>48</v>
      </c>
      <c r="H246">
        <f t="shared" si="19"/>
        <v>19680</v>
      </c>
      <c r="I246" t="s">
        <v>2523</v>
      </c>
      <c r="J246" t="s">
        <v>2523</v>
      </c>
      <c r="K246" t="s">
        <v>2523</v>
      </c>
      <c r="L246" t="s">
        <v>2523</v>
      </c>
      <c r="M246" t="s">
        <v>2523</v>
      </c>
      <c r="N246">
        <v>3280</v>
      </c>
      <c r="O246">
        <v>3280</v>
      </c>
      <c r="P246">
        <v>3280</v>
      </c>
      <c r="Q246">
        <v>3280</v>
      </c>
      <c r="R246">
        <v>3280</v>
      </c>
      <c r="S246">
        <v>3280</v>
      </c>
      <c r="T246" t="s">
        <v>2523</v>
      </c>
      <c r="U246">
        <f t="shared" si="16"/>
        <v>1</v>
      </c>
    </row>
    <row r="247" spans="1:21">
      <c r="A247" t="str">
        <f t="shared" si="17"/>
        <v>11.1-4</v>
      </c>
      <c r="B247">
        <f t="shared" si="18"/>
        <v>4</v>
      </c>
      <c r="C247">
        <v>11</v>
      </c>
      <c r="D247" t="s">
        <v>1352</v>
      </c>
      <c r="E247" t="s">
        <v>1119</v>
      </c>
      <c r="F247" t="s">
        <v>1175</v>
      </c>
      <c r="G247">
        <v>24</v>
      </c>
      <c r="H247">
        <f t="shared" si="19"/>
        <v>4800</v>
      </c>
      <c r="I247">
        <v>600</v>
      </c>
      <c r="J247" t="s">
        <v>2523</v>
      </c>
      <c r="K247">
        <v>600</v>
      </c>
      <c r="L247">
        <v>600</v>
      </c>
      <c r="M247">
        <v>600</v>
      </c>
      <c r="N247">
        <v>600</v>
      </c>
      <c r="O247">
        <v>600</v>
      </c>
      <c r="P247">
        <v>600</v>
      </c>
      <c r="Q247">
        <v>600</v>
      </c>
      <c r="R247" t="s">
        <v>2523</v>
      </c>
      <c r="S247" t="s">
        <v>2523</v>
      </c>
      <c r="T247" t="s">
        <v>2523</v>
      </c>
      <c r="U247">
        <f t="shared" si="16"/>
        <v>1</v>
      </c>
    </row>
    <row r="248" spans="1:21">
      <c r="A248" t="str">
        <f t="shared" si="17"/>
        <v>11.1-5</v>
      </c>
      <c r="B248">
        <f t="shared" si="18"/>
        <v>5</v>
      </c>
      <c r="C248">
        <v>11</v>
      </c>
      <c r="D248" t="s">
        <v>1353</v>
      </c>
      <c r="E248" t="s">
        <v>1119</v>
      </c>
      <c r="F248" t="s">
        <v>1175</v>
      </c>
      <c r="G248">
        <v>24</v>
      </c>
      <c r="H248">
        <f t="shared" si="19"/>
        <v>7200</v>
      </c>
      <c r="I248">
        <v>600</v>
      </c>
      <c r="J248">
        <v>600</v>
      </c>
      <c r="K248">
        <v>600</v>
      </c>
      <c r="L248">
        <v>600</v>
      </c>
      <c r="M248">
        <v>600</v>
      </c>
      <c r="N248">
        <v>600</v>
      </c>
      <c r="O248">
        <v>600</v>
      </c>
      <c r="P248">
        <v>600</v>
      </c>
      <c r="Q248">
        <v>600</v>
      </c>
      <c r="R248">
        <v>600</v>
      </c>
      <c r="S248">
        <v>600</v>
      </c>
      <c r="T248">
        <v>600</v>
      </c>
      <c r="U248">
        <f t="shared" si="16"/>
        <v>1</v>
      </c>
    </row>
    <row r="249" spans="1:21">
      <c r="A249" t="str">
        <f t="shared" si="17"/>
        <v>11.1-6</v>
      </c>
      <c r="B249">
        <f t="shared" si="18"/>
        <v>6</v>
      </c>
      <c r="C249">
        <v>11</v>
      </c>
      <c r="D249" t="s">
        <v>1354</v>
      </c>
      <c r="E249" t="s">
        <v>1119</v>
      </c>
      <c r="F249" t="s">
        <v>1175</v>
      </c>
      <c r="G249">
        <v>24</v>
      </c>
      <c r="H249">
        <f t="shared" si="19"/>
        <v>7200</v>
      </c>
      <c r="I249">
        <v>600</v>
      </c>
      <c r="J249">
        <v>600</v>
      </c>
      <c r="K249">
        <v>600</v>
      </c>
      <c r="L249">
        <v>600</v>
      </c>
      <c r="M249">
        <v>600</v>
      </c>
      <c r="N249">
        <v>600</v>
      </c>
      <c r="O249">
        <v>600</v>
      </c>
      <c r="P249">
        <v>600</v>
      </c>
      <c r="Q249">
        <v>600</v>
      </c>
      <c r="R249">
        <v>600</v>
      </c>
      <c r="S249">
        <v>600</v>
      </c>
      <c r="T249">
        <v>600</v>
      </c>
      <c r="U249">
        <f t="shared" si="16"/>
        <v>1</v>
      </c>
    </row>
    <row r="250" spans="1:21">
      <c r="A250" t="str">
        <f t="shared" si="17"/>
        <v>11.1-7</v>
      </c>
      <c r="B250">
        <f t="shared" si="18"/>
        <v>7</v>
      </c>
      <c r="C250">
        <v>11</v>
      </c>
      <c r="D250" t="s">
        <v>1355</v>
      </c>
      <c r="E250" t="s">
        <v>1119</v>
      </c>
      <c r="F250" t="s">
        <v>1175</v>
      </c>
      <c r="G250">
        <v>24</v>
      </c>
      <c r="H250">
        <f t="shared" si="19"/>
        <v>600</v>
      </c>
      <c r="I250">
        <v>600</v>
      </c>
      <c r="J250" t="s">
        <v>2523</v>
      </c>
      <c r="K250" t="s">
        <v>2523</v>
      </c>
      <c r="L250" t="s">
        <v>2523</v>
      </c>
      <c r="M250" t="s">
        <v>2523</v>
      </c>
      <c r="N250" t="s">
        <v>2523</v>
      </c>
      <c r="O250" t="s">
        <v>2523</v>
      </c>
      <c r="P250" t="s">
        <v>2523</v>
      </c>
      <c r="Q250" t="s">
        <v>2523</v>
      </c>
      <c r="R250" t="s">
        <v>2523</v>
      </c>
      <c r="S250" t="s">
        <v>2523</v>
      </c>
      <c r="T250" t="s">
        <v>2523</v>
      </c>
      <c r="U250">
        <f t="shared" si="16"/>
        <v>1</v>
      </c>
    </row>
    <row r="251" spans="1:21">
      <c r="A251" t="str">
        <f t="shared" si="17"/>
        <v>11.1-8</v>
      </c>
      <c r="B251">
        <f t="shared" si="18"/>
        <v>8</v>
      </c>
      <c r="C251">
        <v>11</v>
      </c>
      <c r="D251" t="s">
        <v>1356</v>
      </c>
      <c r="E251" t="s">
        <v>1119</v>
      </c>
      <c r="F251" t="s">
        <v>1175</v>
      </c>
      <c r="G251">
        <v>24</v>
      </c>
      <c r="H251">
        <f t="shared" si="19"/>
        <v>7200</v>
      </c>
      <c r="I251">
        <v>600</v>
      </c>
      <c r="J251">
        <v>600</v>
      </c>
      <c r="K251">
        <v>600</v>
      </c>
      <c r="L251">
        <v>600</v>
      </c>
      <c r="M251">
        <v>600</v>
      </c>
      <c r="N251">
        <v>600</v>
      </c>
      <c r="O251">
        <v>600</v>
      </c>
      <c r="P251">
        <v>600</v>
      </c>
      <c r="Q251">
        <v>600</v>
      </c>
      <c r="R251">
        <v>600</v>
      </c>
      <c r="S251">
        <v>600</v>
      </c>
      <c r="T251">
        <v>600</v>
      </c>
      <c r="U251">
        <f t="shared" si="16"/>
        <v>1</v>
      </c>
    </row>
    <row r="252" spans="1:21">
      <c r="A252" t="str">
        <f t="shared" si="17"/>
        <v>11.1-9</v>
      </c>
      <c r="B252">
        <f t="shared" si="18"/>
        <v>9</v>
      </c>
      <c r="C252">
        <v>11</v>
      </c>
      <c r="D252" t="s">
        <v>1357</v>
      </c>
      <c r="E252" t="s">
        <v>1119</v>
      </c>
      <c r="F252" t="s">
        <v>1175</v>
      </c>
      <c r="G252">
        <v>24</v>
      </c>
      <c r="H252">
        <f t="shared" si="19"/>
        <v>7200</v>
      </c>
      <c r="I252">
        <v>600</v>
      </c>
      <c r="J252">
        <v>600</v>
      </c>
      <c r="K252">
        <v>600</v>
      </c>
      <c r="L252">
        <v>600</v>
      </c>
      <c r="M252">
        <v>600</v>
      </c>
      <c r="N252">
        <v>600</v>
      </c>
      <c r="O252">
        <v>600</v>
      </c>
      <c r="P252">
        <v>600</v>
      </c>
      <c r="Q252">
        <v>600</v>
      </c>
      <c r="R252">
        <v>600</v>
      </c>
      <c r="S252">
        <v>600</v>
      </c>
      <c r="T252">
        <v>600</v>
      </c>
      <c r="U252">
        <f t="shared" si="16"/>
        <v>1</v>
      </c>
    </row>
    <row r="253" spans="1:21">
      <c r="A253" t="str">
        <f t="shared" si="17"/>
        <v>11.1-10</v>
      </c>
      <c r="B253">
        <f t="shared" si="18"/>
        <v>10</v>
      </c>
      <c r="C253">
        <v>11</v>
      </c>
      <c r="D253" t="s">
        <v>1358</v>
      </c>
      <c r="E253" t="s">
        <v>1119</v>
      </c>
      <c r="F253" t="s">
        <v>1175</v>
      </c>
      <c r="G253">
        <v>24</v>
      </c>
      <c r="H253">
        <f t="shared" si="19"/>
        <v>4800</v>
      </c>
      <c r="I253">
        <v>600</v>
      </c>
      <c r="J253">
        <v>600</v>
      </c>
      <c r="K253">
        <v>600</v>
      </c>
      <c r="L253">
        <v>600</v>
      </c>
      <c r="M253">
        <v>600</v>
      </c>
      <c r="N253">
        <v>600</v>
      </c>
      <c r="O253">
        <v>600</v>
      </c>
      <c r="P253">
        <v>600</v>
      </c>
      <c r="Q253" t="s">
        <v>2523</v>
      </c>
      <c r="R253" t="s">
        <v>2523</v>
      </c>
      <c r="S253" t="s">
        <v>2523</v>
      </c>
      <c r="T253" t="s">
        <v>2523</v>
      </c>
      <c r="U253">
        <f t="shared" si="16"/>
        <v>1</v>
      </c>
    </row>
    <row r="254" spans="1:21">
      <c r="A254" t="str">
        <f t="shared" si="17"/>
        <v>11.1-11</v>
      </c>
      <c r="B254">
        <f t="shared" si="18"/>
        <v>11</v>
      </c>
      <c r="C254">
        <v>11</v>
      </c>
      <c r="D254" t="s">
        <v>1359</v>
      </c>
      <c r="E254" t="s">
        <v>1119</v>
      </c>
      <c r="F254" t="s">
        <v>1175</v>
      </c>
      <c r="G254">
        <v>24</v>
      </c>
      <c r="H254">
        <f t="shared" si="19"/>
        <v>7200</v>
      </c>
      <c r="I254">
        <v>600</v>
      </c>
      <c r="J254">
        <v>600</v>
      </c>
      <c r="K254">
        <v>600</v>
      </c>
      <c r="L254">
        <v>600</v>
      </c>
      <c r="M254">
        <v>600</v>
      </c>
      <c r="N254">
        <v>600</v>
      </c>
      <c r="O254">
        <v>600</v>
      </c>
      <c r="P254">
        <v>600</v>
      </c>
      <c r="Q254">
        <v>600</v>
      </c>
      <c r="R254">
        <v>600</v>
      </c>
      <c r="S254">
        <v>600</v>
      </c>
      <c r="T254">
        <v>600</v>
      </c>
      <c r="U254">
        <f t="shared" si="16"/>
        <v>1</v>
      </c>
    </row>
    <row r="255" spans="1:21">
      <c r="A255" t="str">
        <f t="shared" si="17"/>
        <v>11.1-12</v>
      </c>
      <c r="B255">
        <f t="shared" si="18"/>
        <v>12</v>
      </c>
      <c r="C255">
        <v>11</v>
      </c>
      <c r="D255" t="s">
        <v>1360</v>
      </c>
      <c r="E255" t="s">
        <v>1119</v>
      </c>
      <c r="F255" t="s">
        <v>1175</v>
      </c>
      <c r="G255">
        <v>24</v>
      </c>
      <c r="H255">
        <f t="shared" si="19"/>
        <v>6600</v>
      </c>
      <c r="I255">
        <v>600</v>
      </c>
      <c r="J255" t="s">
        <v>2523</v>
      </c>
      <c r="K255">
        <v>600</v>
      </c>
      <c r="L255">
        <v>600</v>
      </c>
      <c r="M255">
        <v>600</v>
      </c>
      <c r="N255">
        <v>600</v>
      </c>
      <c r="O255">
        <v>600</v>
      </c>
      <c r="P255">
        <v>600</v>
      </c>
      <c r="Q255">
        <v>600</v>
      </c>
      <c r="R255">
        <v>600</v>
      </c>
      <c r="S255">
        <v>600</v>
      </c>
      <c r="T255">
        <v>600</v>
      </c>
      <c r="U255">
        <f t="shared" si="16"/>
        <v>1</v>
      </c>
    </row>
    <row r="256" spans="1:21">
      <c r="A256" t="str">
        <f t="shared" si="17"/>
        <v>11.1-13</v>
      </c>
      <c r="B256">
        <f t="shared" si="18"/>
        <v>13</v>
      </c>
      <c r="C256">
        <v>11</v>
      </c>
      <c r="D256" t="s">
        <v>1361</v>
      </c>
      <c r="E256" t="s">
        <v>1119</v>
      </c>
      <c r="F256" t="s">
        <v>1175</v>
      </c>
      <c r="G256">
        <v>24</v>
      </c>
      <c r="H256">
        <f t="shared" si="19"/>
        <v>4200</v>
      </c>
      <c r="I256">
        <v>600</v>
      </c>
      <c r="J256">
        <v>600</v>
      </c>
      <c r="K256">
        <v>600</v>
      </c>
      <c r="L256">
        <v>600</v>
      </c>
      <c r="M256">
        <v>600</v>
      </c>
      <c r="N256">
        <v>600</v>
      </c>
      <c r="O256">
        <v>600</v>
      </c>
      <c r="P256" t="s">
        <v>2523</v>
      </c>
      <c r="Q256" t="s">
        <v>2523</v>
      </c>
      <c r="R256" t="s">
        <v>2523</v>
      </c>
      <c r="S256" t="s">
        <v>2523</v>
      </c>
      <c r="T256" t="s">
        <v>2523</v>
      </c>
      <c r="U256">
        <f t="shared" si="16"/>
        <v>1</v>
      </c>
    </row>
    <row r="257" spans="1:21">
      <c r="A257" t="str">
        <f t="shared" si="17"/>
        <v>11.1-14</v>
      </c>
      <c r="B257">
        <f t="shared" si="18"/>
        <v>14</v>
      </c>
      <c r="C257">
        <v>11</v>
      </c>
      <c r="D257" t="s">
        <v>1362</v>
      </c>
      <c r="E257" t="s">
        <v>1119</v>
      </c>
      <c r="F257" t="s">
        <v>1175</v>
      </c>
      <c r="G257">
        <v>24</v>
      </c>
      <c r="H257">
        <f t="shared" si="19"/>
        <v>7200</v>
      </c>
      <c r="I257">
        <v>600</v>
      </c>
      <c r="J257">
        <v>600</v>
      </c>
      <c r="K257">
        <v>600</v>
      </c>
      <c r="L257">
        <v>600</v>
      </c>
      <c r="M257">
        <v>600</v>
      </c>
      <c r="N257">
        <v>600</v>
      </c>
      <c r="O257">
        <v>600</v>
      </c>
      <c r="P257">
        <v>600</v>
      </c>
      <c r="Q257">
        <v>600</v>
      </c>
      <c r="R257">
        <v>600</v>
      </c>
      <c r="S257">
        <v>600</v>
      </c>
      <c r="T257">
        <v>600</v>
      </c>
      <c r="U257">
        <f t="shared" si="16"/>
        <v>1</v>
      </c>
    </row>
    <row r="258" spans="1:21">
      <c r="A258" t="str">
        <f t="shared" si="17"/>
        <v>11.1-15</v>
      </c>
      <c r="B258">
        <f t="shared" si="18"/>
        <v>15</v>
      </c>
      <c r="C258">
        <v>11</v>
      </c>
      <c r="D258" t="s">
        <v>1363</v>
      </c>
      <c r="E258" t="s">
        <v>1119</v>
      </c>
      <c r="F258" t="s">
        <v>1175</v>
      </c>
      <c r="G258">
        <v>24</v>
      </c>
      <c r="H258">
        <f t="shared" si="19"/>
        <v>7200</v>
      </c>
      <c r="I258">
        <v>600</v>
      </c>
      <c r="J258">
        <v>600</v>
      </c>
      <c r="K258">
        <v>600</v>
      </c>
      <c r="L258">
        <v>600</v>
      </c>
      <c r="M258">
        <v>600</v>
      </c>
      <c r="N258">
        <v>600</v>
      </c>
      <c r="O258">
        <v>600</v>
      </c>
      <c r="P258">
        <v>600</v>
      </c>
      <c r="Q258">
        <v>600</v>
      </c>
      <c r="R258">
        <v>600</v>
      </c>
      <c r="S258">
        <v>600</v>
      </c>
      <c r="T258">
        <v>600</v>
      </c>
      <c r="U258">
        <f t="shared" ref="U258:U321" si="20">COUNTIF($D:$D,D258)</f>
        <v>1</v>
      </c>
    </row>
    <row r="259" spans="1:21">
      <c r="A259" t="str">
        <f t="shared" si="17"/>
        <v>11.1-16</v>
      </c>
      <c r="B259">
        <f t="shared" si="18"/>
        <v>16</v>
      </c>
      <c r="C259">
        <v>11</v>
      </c>
      <c r="D259" t="s">
        <v>1364</v>
      </c>
      <c r="E259" t="s">
        <v>1121</v>
      </c>
      <c r="F259" t="s">
        <v>1175</v>
      </c>
      <c r="G259">
        <v>24</v>
      </c>
      <c r="H259">
        <f t="shared" si="19"/>
        <v>6690</v>
      </c>
      <c r="I259">
        <v>2230</v>
      </c>
      <c r="J259">
        <v>2230</v>
      </c>
      <c r="K259">
        <v>2230</v>
      </c>
      <c r="L259" t="s">
        <v>2523</v>
      </c>
      <c r="M259" t="s">
        <v>2523</v>
      </c>
      <c r="N259" t="s">
        <v>2523</v>
      </c>
      <c r="O259" t="s">
        <v>2523</v>
      </c>
      <c r="P259" t="s">
        <v>2523</v>
      </c>
      <c r="Q259" t="s">
        <v>2523</v>
      </c>
      <c r="R259" t="s">
        <v>2523</v>
      </c>
      <c r="S259" t="s">
        <v>2523</v>
      </c>
      <c r="T259" t="s">
        <v>2523</v>
      </c>
      <c r="U259">
        <f t="shared" si="20"/>
        <v>1</v>
      </c>
    </row>
    <row r="260" spans="1:21">
      <c r="A260" t="str">
        <f t="shared" si="17"/>
        <v>11.1-17</v>
      </c>
      <c r="B260">
        <f t="shared" si="18"/>
        <v>17</v>
      </c>
      <c r="C260">
        <v>11</v>
      </c>
      <c r="D260" t="s">
        <v>1365</v>
      </c>
      <c r="E260" t="s">
        <v>1121</v>
      </c>
      <c r="F260" t="s">
        <v>1175</v>
      </c>
      <c r="G260">
        <v>24</v>
      </c>
      <c r="H260">
        <f t="shared" si="19"/>
        <v>26760</v>
      </c>
      <c r="I260">
        <v>2230</v>
      </c>
      <c r="J260">
        <v>2230</v>
      </c>
      <c r="K260">
        <v>2230</v>
      </c>
      <c r="L260">
        <v>2230</v>
      </c>
      <c r="M260">
        <v>2230</v>
      </c>
      <c r="N260">
        <v>2230</v>
      </c>
      <c r="O260">
        <v>2230</v>
      </c>
      <c r="P260">
        <v>2230</v>
      </c>
      <c r="Q260">
        <v>2230</v>
      </c>
      <c r="R260">
        <v>2230</v>
      </c>
      <c r="S260">
        <v>2230</v>
      </c>
      <c r="T260">
        <v>2230</v>
      </c>
      <c r="U260">
        <f t="shared" si="20"/>
        <v>1</v>
      </c>
    </row>
    <row r="261" spans="1:21">
      <c r="A261" t="str">
        <f t="shared" si="17"/>
        <v>11.1-18</v>
      </c>
      <c r="B261">
        <f t="shared" si="18"/>
        <v>18</v>
      </c>
      <c r="C261">
        <v>11</v>
      </c>
      <c r="D261" t="s">
        <v>1366</v>
      </c>
      <c r="E261" t="s">
        <v>1121</v>
      </c>
      <c r="F261" t="s">
        <v>1175</v>
      </c>
      <c r="G261">
        <v>24</v>
      </c>
      <c r="H261">
        <f t="shared" si="19"/>
        <v>8920</v>
      </c>
      <c r="I261">
        <v>2230</v>
      </c>
      <c r="J261" t="s">
        <v>2523</v>
      </c>
      <c r="K261">
        <v>2230</v>
      </c>
      <c r="L261">
        <v>2230</v>
      </c>
      <c r="M261" t="s">
        <v>2523</v>
      </c>
      <c r="N261">
        <v>2230</v>
      </c>
      <c r="O261" t="s">
        <v>2523</v>
      </c>
      <c r="P261" t="s">
        <v>2523</v>
      </c>
      <c r="Q261" t="s">
        <v>2523</v>
      </c>
      <c r="R261" t="s">
        <v>2523</v>
      </c>
      <c r="S261" t="s">
        <v>2523</v>
      </c>
      <c r="T261" t="s">
        <v>2523</v>
      </c>
      <c r="U261">
        <f t="shared" si="20"/>
        <v>1</v>
      </c>
    </row>
    <row r="262" spans="1:21">
      <c r="A262" t="str">
        <f t="shared" si="17"/>
        <v>11.1-19</v>
      </c>
      <c r="B262">
        <f t="shared" si="18"/>
        <v>19</v>
      </c>
      <c r="C262">
        <v>11</v>
      </c>
      <c r="D262" t="s">
        <v>2651</v>
      </c>
      <c r="E262" t="s">
        <v>1121</v>
      </c>
      <c r="F262" t="s">
        <v>1175</v>
      </c>
      <c r="G262">
        <v>24</v>
      </c>
      <c r="H262">
        <f t="shared" si="19"/>
        <v>13380</v>
      </c>
      <c r="I262" t="s">
        <v>2523</v>
      </c>
      <c r="J262" t="s">
        <v>2523</v>
      </c>
      <c r="K262" t="s">
        <v>2523</v>
      </c>
      <c r="L262" t="s">
        <v>2523</v>
      </c>
      <c r="M262" t="s">
        <v>2523</v>
      </c>
      <c r="N262" t="s">
        <v>2523</v>
      </c>
      <c r="O262">
        <v>2230</v>
      </c>
      <c r="P262">
        <v>2230</v>
      </c>
      <c r="Q262">
        <v>2230</v>
      </c>
      <c r="R262">
        <v>2230</v>
      </c>
      <c r="S262">
        <v>2230</v>
      </c>
      <c r="T262">
        <v>2230</v>
      </c>
      <c r="U262">
        <f t="shared" si="20"/>
        <v>1</v>
      </c>
    </row>
    <row r="263" spans="1:21">
      <c r="A263" t="str">
        <f t="shared" si="17"/>
        <v>11.1-20</v>
      </c>
      <c r="B263">
        <f t="shared" si="18"/>
        <v>20</v>
      </c>
      <c r="C263">
        <v>11</v>
      </c>
      <c r="D263" t="s">
        <v>2652</v>
      </c>
      <c r="E263" t="s">
        <v>1121</v>
      </c>
      <c r="F263" t="s">
        <v>1175</v>
      </c>
      <c r="G263">
        <v>24</v>
      </c>
      <c r="H263">
        <f t="shared" si="19"/>
        <v>13380</v>
      </c>
      <c r="I263" t="s">
        <v>2523</v>
      </c>
      <c r="J263" t="s">
        <v>2523</v>
      </c>
      <c r="K263" t="s">
        <v>2523</v>
      </c>
      <c r="L263" t="s">
        <v>2523</v>
      </c>
      <c r="M263" t="s">
        <v>2523</v>
      </c>
      <c r="N263" t="s">
        <v>2523</v>
      </c>
      <c r="O263">
        <v>2230</v>
      </c>
      <c r="P263">
        <v>2230</v>
      </c>
      <c r="Q263">
        <v>2230</v>
      </c>
      <c r="R263">
        <v>2230</v>
      </c>
      <c r="S263">
        <v>2230</v>
      </c>
      <c r="T263">
        <v>2230</v>
      </c>
      <c r="U263">
        <f t="shared" si="20"/>
        <v>1</v>
      </c>
    </row>
    <row r="264" spans="1:21">
      <c r="A264" t="str">
        <f t="shared" si="17"/>
        <v>11.1-21</v>
      </c>
      <c r="B264">
        <f t="shared" si="18"/>
        <v>21</v>
      </c>
      <c r="C264">
        <v>11</v>
      </c>
      <c r="D264" t="s">
        <v>1367</v>
      </c>
      <c r="E264" t="s">
        <v>1121</v>
      </c>
      <c r="F264" t="s">
        <v>1175</v>
      </c>
      <c r="G264">
        <v>24</v>
      </c>
      <c r="H264">
        <f t="shared" si="19"/>
        <v>26760</v>
      </c>
      <c r="I264">
        <v>2230</v>
      </c>
      <c r="J264">
        <v>2230</v>
      </c>
      <c r="K264">
        <v>2230</v>
      </c>
      <c r="L264">
        <v>2230</v>
      </c>
      <c r="M264">
        <v>2230</v>
      </c>
      <c r="N264">
        <v>2230</v>
      </c>
      <c r="O264">
        <v>2230</v>
      </c>
      <c r="P264">
        <v>2230</v>
      </c>
      <c r="Q264">
        <v>2230</v>
      </c>
      <c r="R264">
        <v>2230</v>
      </c>
      <c r="S264">
        <v>2230</v>
      </c>
      <c r="T264">
        <v>2230</v>
      </c>
      <c r="U264">
        <f t="shared" si="20"/>
        <v>1</v>
      </c>
    </row>
    <row r="265" spans="1:21">
      <c r="A265" t="str">
        <f t="shared" si="17"/>
        <v>11.1-22</v>
      </c>
      <c r="B265">
        <f t="shared" si="18"/>
        <v>22</v>
      </c>
      <c r="C265">
        <v>11</v>
      </c>
      <c r="D265" t="s">
        <v>1368</v>
      </c>
      <c r="E265" t="s">
        <v>1121</v>
      </c>
      <c r="F265" t="s">
        <v>1175</v>
      </c>
      <c r="G265">
        <v>24</v>
      </c>
      <c r="H265">
        <f t="shared" si="19"/>
        <v>11150</v>
      </c>
      <c r="I265">
        <v>2230</v>
      </c>
      <c r="J265">
        <v>2230</v>
      </c>
      <c r="K265">
        <v>2230</v>
      </c>
      <c r="L265">
        <v>2230</v>
      </c>
      <c r="M265">
        <v>2230</v>
      </c>
      <c r="N265" t="s">
        <v>2523</v>
      </c>
      <c r="O265" t="s">
        <v>2523</v>
      </c>
      <c r="P265" t="s">
        <v>2523</v>
      </c>
      <c r="Q265" t="s">
        <v>2523</v>
      </c>
      <c r="R265" t="s">
        <v>2523</v>
      </c>
      <c r="S265" t="s">
        <v>2523</v>
      </c>
      <c r="T265" t="s">
        <v>2523</v>
      </c>
      <c r="U265">
        <f t="shared" si="20"/>
        <v>1</v>
      </c>
    </row>
    <row r="266" spans="1:21">
      <c r="A266" t="str">
        <f t="shared" si="17"/>
        <v>11.1-23</v>
      </c>
      <c r="B266">
        <f t="shared" si="18"/>
        <v>23</v>
      </c>
      <c r="C266">
        <v>11</v>
      </c>
      <c r="D266" t="s">
        <v>2426</v>
      </c>
      <c r="E266" t="s">
        <v>1121</v>
      </c>
      <c r="F266" t="s">
        <v>1175</v>
      </c>
      <c r="G266">
        <v>24</v>
      </c>
      <c r="H266">
        <f t="shared" si="19"/>
        <v>17840</v>
      </c>
      <c r="I266" t="s">
        <v>2523</v>
      </c>
      <c r="J266" t="s">
        <v>2523</v>
      </c>
      <c r="K266" t="s">
        <v>2523</v>
      </c>
      <c r="L266" t="s">
        <v>2523</v>
      </c>
      <c r="M266">
        <v>2230</v>
      </c>
      <c r="N266">
        <v>2230</v>
      </c>
      <c r="O266">
        <v>2230</v>
      </c>
      <c r="P266">
        <v>2230</v>
      </c>
      <c r="Q266">
        <v>2230</v>
      </c>
      <c r="R266">
        <v>2230</v>
      </c>
      <c r="S266">
        <v>2230</v>
      </c>
      <c r="T266">
        <v>2230</v>
      </c>
      <c r="U266">
        <f t="shared" si="20"/>
        <v>1</v>
      </c>
    </row>
    <row r="267" spans="1:21">
      <c r="A267" t="str">
        <f t="shared" si="17"/>
        <v>11.1-24</v>
      </c>
      <c r="B267">
        <f t="shared" si="18"/>
        <v>24</v>
      </c>
      <c r="C267">
        <v>11</v>
      </c>
      <c r="D267" t="s">
        <v>1369</v>
      </c>
      <c r="E267" t="s">
        <v>1121</v>
      </c>
      <c r="F267" t="s">
        <v>1175</v>
      </c>
      <c r="G267">
        <v>24</v>
      </c>
      <c r="H267">
        <f t="shared" si="19"/>
        <v>26760</v>
      </c>
      <c r="I267">
        <v>2230</v>
      </c>
      <c r="J267">
        <v>2230</v>
      </c>
      <c r="K267">
        <v>2230</v>
      </c>
      <c r="L267">
        <v>2230</v>
      </c>
      <c r="M267">
        <v>2230</v>
      </c>
      <c r="N267">
        <v>2230</v>
      </c>
      <c r="O267">
        <v>2230</v>
      </c>
      <c r="P267">
        <v>2230</v>
      </c>
      <c r="Q267">
        <v>2230</v>
      </c>
      <c r="R267">
        <v>2230</v>
      </c>
      <c r="S267">
        <v>2230</v>
      </c>
      <c r="T267">
        <v>2230</v>
      </c>
      <c r="U267">
        <f t="shared" si="20"/>
        <v>1</v>
      </c>
    </row>
    <row r="268" spans="1:21">
      <c r="A268" t="str">
        <f t="shared" si="17"/>
        <v>11.1-25</v>
      </c>
      <c r="B268">
        <f t="shared" si="18"/>
        <v>25</v>
      </c>
      <c r="C268">
        <v>11</v>
      </c>
      <c r="D268" t="s">
        <v>1207</v>
      </c>
      <c r="E268" t="s">
        <v>1178</v>
      </c>
      <c r="F268" t="s">
        <v>1175</v>
      </c>
      <c r="G268">
        <v>12</v>
      </c>
      <c r="H268">
        <f t="shared" si="19"/>
        <v>12220</v>
      </c>
      <c r="I268" t="s">
        <v>2523</v>
      </c>
      <c r="J268" t="s">
        <v>2523</v>
      </c>
      <c r="K268" t="s">
        <v>2523</v>
      </c>
      <c r="L268" t="s">
        <v>2523</v>
      </c>
      <c r="M268" t="s">
        <v>2523</v>
      </c>
      <c r="N268" t="s">
        <v>2523</v>
      </c>
      <c r="O268" t="s">
        <v>2523</v>
      </c>
      <c r="P268" t="s">
        <v>2523</v>
      </c>
      <c r="Q268" t="s">
        <v>2523</v>
      </c>
      <c r="R268" t="s">
        <v>2523</v>
      </c>
      <c r="S268">
        <v>6110</v>
      </c>
      <c r="T268">
        <v>6110</v>
      </c>
      <c r="U268">
        <f t="shared" si="20"/>
        <v>2</v>
      </c>
    </row>
    <row r="269" spans="1:21">
      <c r="A269" t="str">
        <f t="shared" si="17"/>
        <v>11.1-26</v>
      </c>
      <c r="B269">
        <f t="shared" si="18"/>
        <v>26</v>
      </c>
      <c r="C269">
        <v>11</v>
      </c>
      <c r="D269" t="s">
        <v>1370</v>
      </c>
      <c r="E269" t="s">
        <v>1178</v>
      </c>
      <c r="F269" t="s">
        <v>1175</v>
      </c>
      <c r="G269">
        <v>12</v>
      </c>
      <c r="H269">
        <f t="shared" si="19"/>
        <v>61100</v>
      </c>
      <c r="I269">
        <v>6110</v>
      </c>
      <c r="J269">
        <v>6110</v>
      </c>
      <c r="K269">
        <v>6110</v>
      </c>
      <c r="L269">
        <v>6110</v>
      </c>
      <c r="M269">
        <v>6110</v>
      </c>
      <c r="N269">
        <v>6110</v>
      </c>
      <c r="O269">
        <v>6110</v>
      </c>
      <c r="P269">
        <v>6110</v>
      </c>
      <c r="Q269">
        <v>6110</v>
      </c>
      <c r="R269">
        <v>6110</v>
      </c>
      <c r="S269" t="s">
        <v>2523</v>
      </c>
      <c r="T269" t="s">
        <v>2523</v>
      </c>
      <c r="U269">
        <f t="shared" si="20"/>
        <v>1</v>
      </c>
    </row>
    <row r="270" spans="1:21">
      <c r="A270" t="str">
        <f t="shared" si="17"/>
        <v>11.1-27</v>
      </c>
      <c r="B270">
        <f t="shared" si="18"/>
        <v>27</v>
      </c>
      <c r="C270">
        <v>11</v>
      </c>
      <c r="D270" t="s">
        <v>1348</v>
      </c>
      <c r="E270" t="s">
        <v>1124</v>
      </c>
      <c r="F270" t="s">
        <v>1171</v>
      </c>
      <c r="G270">
        <v>60</v>
      </c>
      <c r="H270">
        <f t="shared" si="19"/>
        <v>9840</v>
      </c>
      <c r="I270">
        <v>820</v>
      </c>
      <c r="J270">
        <v>820</v>
      </c>
      <c r="K270">
        <v>820</v>
      </c>
      <c r="L270">
        <v>820</v>
      </c>
      <c r="M270">
        <v>820</v>
      </c>
      <c r="N270">
        <v>820</v>
      </c>
      <c r="O270">
        <v>820</v>
      </c>
      <c r="P270">
        <v>820</v>
      </c>
      <c r="Q270">
        <v>820</v>
      </c>
      <c r="R270">
        <v>820</v>
      </c>
      <c r="S270">
        <v>820</v>
      </c>
      <c r="T270">
        <v>820</v>
      </c>
      <c r="U270">
        <f t="shared" si="20"/>
        <v>1</v>
      </c>
    </row>
    <row r="271" spans="1:21">
      <c r="A271" t="str">
        <f t="shared" si="17"/>
        <v>11.1-28</v>
      </c>
      <c r="B271">
        <f t="shared" si="18"/>
        <v>28</v>
      </c>
      <c r="C271">
        <v>11</v>
      </c>
      <c r="D271" t="s">
        <v>2653</v>
      </c>
      <c r="E271" t="s">
        <v>1120</v>
      </c>
      <c r="F271" t="s">
        <v>1171</v>
      </c>
      <c r="G271">
        <v>60</v>
      </c>
      <c r="H271">
        <f t="shared" si="19"/>
        <v>5600</v>
      </c>
      <c r="I271" t="s">
        <v>2523</v>
      </c>
      <c r="J271" t="s">
        <v>2523</v>
      </c>
      <c r="K271" t="s">
        <v>2523</v>
      </c>
      <c r="L271" t="s">
        <v>2523</v>
      </c>
      <c r="M271" t="s">
        <v>2523</v>
      </c>
      <c r="N271" t="s">
        <v>2523</v>
      </c>
      <c r="O271" t="s">
        <v>2523</v>
      </c>
      <c r="P271" t="s">
        <v>2523</v>
      </c>
      <c r="Q271" t="s">
        <v>2523</v>
      </c>
      <c r="R271" t="s">
        <v>2523</v>
      </c>
      <c r="S271">
        <v>2800</v>
      </c>
      <c r="T271">
        <v>2800</v>
      </c>
      <c r="U271">
        <f t="shared" si="20"/>
        <v>1</v>
      </c>
    </row>
    <row r="272" spans="1:21">
      <c r="A272" t="str">
        <f t="shared" si="17"/>
        <v>11.1-29</v>
      </c>
      <c r="B272">
        <f t="shared" si="18"/>
        <v>29</v>
      </c>
      <c r="C272">
        <v>11</v>
      </c>
      <c r="D272" t="s">
        <v>1349</v>
      </c>
      <c r="E272" t="s">
        <v>1120</v>
      </c>
      <c r="F272" t="s">
        <v>1171</v>
      </c>
      <c r="G272">
        <v>60</v>
      </c>
      <c r="H272">
        <f t="shared" si="19"/>
        <v>28000</v>
      </c>
      <c r="I272">
        <v>2800</v>
      </c>
      <c r="J272">
        <v>2800</v>
      </c>
      <c r="K272">
        <v>2800</v>
      </c>
      <c r="L272">
        <v>2800</v>
      </c>
      <c r="M272">
        <v>2800</v>
      </c>
      <c r="N272">
        <v>2800</v>
      </c>
      <c r="O272">
        <v>2800</v>
      </c>
      <c r="P272">
        <v>2800</v>
      </c>
      <c r="Q272">
        <v>2800</v>
      </c>
      <c r="R272">
        <v>2800</v>
      </c>
      <c r="S272" t="s">
        <v>2523</v>
      </c>
      <c r="T272" t="s">
        <v>2523</v>
      </c>
      <c r="U272">
        <f t="shared" si="20"/>
        <v>1</v>
      </c>
    </row>
    <row r="273" spans="1:21">
      <c r="A273" t="str">
        <f t="shared" si="17"/>
        <v>11.1-30</v>
      </c>
      <c r="B273">
        <f t="shared" si="18"/>
        <v>30</v>
      </c>
      <c r="C273">
        <v>11</v>
      </c>
      <c r="D273" t="s">
        <v>1371</v>
      </c>
      <c r="E273" t="s">
        <v>1122</v>
      </c>
      <c r="F273" t="s">
        <v>1171</v>
      </c>
      <c r="G273">
        <v>30</v>
      </c>
      <c r="H273">
        <f t="shared" si="19"/>
        <v>93000</v>
      </c>
      <c r="I273">
        <v>7750</v>
      </c>
      <c r="J273">
        <v>7750</v>
      </c>
      <c r="K273">
        <v>7750</v>
      </c>
      <c r="L273">
        <v>7750</v>
      </c>
      <c r="M273">
        <v>7750</v>
      </c>
      <c r="N273">
        <v>7750</v>
      </c>
      <c r="O273">
        <v>7750</v>
      </c>
      <c r="P273">
        <v>7750</v>
      </c>
      <c r="Q273">
        <v>7750</v>
      </c>
      <c r="R273">
        <v>7750</v>
      </c>
      <c r="S273">
        <v>7750</v>
      </c>
      <c r="T273">
        <v>7750</v>
      </c>
      <c r="U273">
        <f t="shared" si="20"/>
        <v>1</v>
      </c>
    </row>
    <row r="274" spans="1:21">
      <c r="A274" t="str">
        <f t="shared" si="17"/>
        <v>12.1-1</v>
      </c>
      <c r="B274">
        <f t="shared" si="18"/>
        <v>1</v>
      </c>
      <c r="C274">
        <v>12</v>
      </c>
      <c r="D274" t="s">
        <v>1374</v>
      </c>
      <c r="E274" t="s">
        <v>1174</v>
      </c>
      <c r="F274" t="s">
        <v>1175</v>
      </c>
      <c r="G274">
        <v>48</v>
      </c>
      <c r="H274">
        <f t="shared" si="19"/>
        <v>39360</v>
      </c>
      <c r="I274">
        <v>3280</v>
      </c>
      <c r="J274">
        <v>3280</v>
      </c>
      <c r="K274">
        <v>3280</v>
      </c>
      <c r="L274">
        <v>3280</v>
      </c>
      <c r="M274">
        <v>3280</v>
      </c>
      <c r="N274">
        <v>3280</v>
      </c>
      <c r="O274">
        <v>3280</v>
      </c>
      <c r="P274">
        <v>3280</v>
      </c>
      <c r="Q274">
        <v>3280</v>
      </c>
      <c r="R274">
        <v>3280</v>
      </c>
      <c r="S274">
        <v>3280</v>
      </c>
      <c r="T274">
        <v>3280</v>
      </c>
      <c r="U274">
        <f t="shared" si="20"/>
        <v>1</v>
      </c>
    </row>
    <row r="275" spans="1:21">
      <c r="A275" t="str">
        <f t="shared" si="17"/>
        <v>12.1-2</v>
      </c>
      <c r="B275">
        <f t="shared" si="18"/>
        <v>2</v>
      </c>
      <c r="C275">
        <v>12</v>
      </c>
      <c r="D275" t="s">
        <v>2427</v>
      </c>
      <c r="E275" t="s">
        <v>1174</v>
      </c>
      <c r="F275" t="s">
        <v>1175</v>
      </c>
      <c r="G275">
        <v>48</v>
      </c>
      <c r="H275">
        <f t="shared" si="19"/>
        <v>26240</v>
      </c>
      <c r="I275" t="s">
        <v>2523</v>
      </c>
      <c r="J275" t="s">
        <v>2523</v>
      </c>
      <c r="K275" t="s">
        <v>2523</v>
      </c>
      <c r="L275" t="s">
        <v>2523</v>
      </c>
      <c r="M275">
        <v>3280</v>
      </c>
      <c r="N275">
        <v>3280</v>
      </c>
      <c r="O275">
        <v>3280</v>
      </c>
      <c r="P275">
        <v>3280</v>
      </c>
      <c r="Q275">
        <v>3280</v>
      </c>
      <c r="R275">
        <v>3280</v>
      </c>
      <c r="S275">
        <v>3280</v>
      </c>
      <c r="T275">
        <v>3280</v>
      </c>
      <c r="U275">
        <f t="shared" si="20"/>
        <v>1</v>
      </c>
    </row>
    <row r="276" spans="1:21">
      <c r="A276" t="str">
        <f t="shared" si="17"/>
        <v>12.1-3</v>
      </c>
      <c r="B276">
        <f t="shared" si="18"/>
        <v>3</v>
      </c>
      <c r="C276">
        <v>12</v>
      </c>
      <c r="D276" t="s">
        <v>1375</v>
      </c>
      <c r="E276" t="s">
        <v>1174</v>
      </c>
      <c r="F276" t="s">
        <v>1175</v>
      </c>
      <c r="G276">
        <v>48</v>
      </c>
      <c r="H276">
        <f t="shared" si="19"/>
        <v>39360</v>
      </c>
      <c r="I276">
        <v>3280</v>
      </c>
      <c r="J276">
        <v>3280</v>
      </c>
      <c r="K276">
        <v>3280</v>
      </c>
      <c r="L276">
        <v>3280</v>
      </c>
      <c r="M276">
        <v>3280</v>
      </c>
      <c r="N276">
        <v>3280</v>
      </c>
      <c r="O276">
        <v>3280</v>
      </c>
      <c r="P276">
        <v>3280</v>
      </c>
      <c r="Q276">
        <v>3280</v>
      </c>
      <c r="R276">
        <v>3280</v>
      </c>
      <c r="S276">
        <v>3280</v>
      </c>
      <c r="T276">
        <v>3280</v>
      </c>
      <c r="U276">
        <f t="shared" si="20"/>
        <v>1</v>
      </c>
    </row>
    <row r="277" spans="1:21">
      <c r="A277" t="str">
        <f t="shared" si="17"/>
        <v>12.1-4</v>
      </c>
      <c r="B277">
        <f t="shared" si="18"/>
        <v>4</v>
      </c>
      <c r="C277">
        <v>12</v>
      </c>
      <c r="D277" t="s">
        <v>1376</v>
      </c>
      <c r="E277" t="s">
        <v>1119</v>
      </c>
      <c r="F277" t="s">
        <v>1175</v>
      </c>
      <c r="G277">
        <v>24</v>
      </c>
      <c r="H277">
        <f t="shared" si="19"/>
        <v>1800</v>
      </c>
      <c r="I277">
        <v>600</v>
      </c>
      <c r="J277">
        <v>600</v>
      </c>
      <c r="K277">
        <v>600</v>
      </c>
      <c r="L277" t="s">
        <v>2523</v>
      </c>
      <c r="M277" t="s">
        <v>2523</v>
      </c>
      <c r="N277" t="s">
        <v>2523</v>
      </c>
      <c r="O277" t="s">
        <v>2523</v>
      </c>
      <c r="P277" t="s">
        <v>2523</v>
      </c>
      <c r="Q277" t="s">
        <v>2523</v>
      </c>
      <c r="R277" t="s">
        <v>2523</v>
      </c>
      <c r="S277" t="s">
        <v>2523</v>
      </c>
      <c r="T277" t="s">
        <v>2523</v>
      </c>
      <c r="U277">
        <f t="shared" si="20"/>
        <v>1</v>
      </c>
    </row>
    <row r="278" spans="1:21">
      <c r="A278" t="str">
        <f t="shared" si="17"/>
        <v>12.1-5</v>
      </c>
      <c r="B278">
        <f t="shared" si="18"/>
        <v>5</v>
      </c>
      <c r="C278">
        <v>12</v>
      </c>
      <c r="D278" t="s">
        <v>1377</v>
      </c>
      <c r="E278" t="s">
        <v>1119</v>
      </c>
      <c r="F278" t="s">
        <v>1175</v>
      </c>
      <c r="G278">
        <v>24</v>
      </c>
      <c r="H278">
        <f t="shared" si="19"/>
        <v>1800</v>
      </c>
      <c r="I278">
        <v>600</v>
      </c>
      <c r="J278">
        <v>600</v>
      </c>
      <c r="K278">
        <v>600</v>
      </c>
      <c r="L278" t="s">
        <v>2523</v>
      </c>
      <c r="M278" t="s">
        <v>2523</v>
      </c>
      <c r="N278" t="s">
        <v>2523</v>
      </c>
      <c r="O278" t="s">
        <v>2523</v>
      </c>
      <c r="P278" t="s">
        <v>2523</v>
      </c>
      <c r="Q278" t="s">
        <v>2523</v>
      </c>
      <c r="R278" t="s">
        <v>2523</v>
      </c>
      <c r="S278" t="s">
        <v>2523</v>
      </c>
      <c r="T278" t="s">
        <v>2523</v>
      </c>
      <c r="U278">
        <f t="shared" si="20"/>
        <v>1</v>
      </c>
    </row>
    <row r="279" spans="1:21">
      <c r="A279" t="str">
        <f t="shared" si="17"/>
        <v>12.1-6</v>
      </c>
      <c r="B279">
        <f t="shared" si="18"/>
        <v>6</v>
      </c>
      <c r="C279">
        <v>12</v>
      </c>
      <c r="D279" t="s">
        <v>2428</v>
      </c>
      <c r="E279" t="s">
        <v>1119</v>
      </c>
      <c r="F279" t="s">
        <v>1175</v>
      </c>
      <c r="G279">
        <v>24</v>
      </c>
      <c r="H279">
        <f t="shared" si="19"/>
        <v>4200</v>
      </c>
      <c r="I279">
        <v>600</v>
      </c>
      <c r="J279">
        <v>600</v>
      </c>
      <c r="K279">
        <v>600</v>
      </c>
      <c r="L279">
        <v>600</v>
      </c>
      <c r="M279">
        <v>600</v>
      </c>
      <c r="N279">
        <v>600</v>
      </c>
      <c r="O279">
        <v>600</v>
      </c>
      <c r="P279" t="s">
        <v>2523</v>
      </c>
      <c r="Q279" t="s">
        <v>2523</v>
      </c>
      <c r="R279" t="s">
        <v>2523</v>
      </c>
      <c r="S279" t="s">
        <v>2523</v>
      </c>
      <c r="T279" t="s">
        <v>2523</v>
      </c>
      <c r="U279">
        <f t="shared" si="20"/>
        <v>1</v>
      </c>
    </row>
    <row r="280" spans="1:21">
      <c r="A280" t="str">
        <f t="shared" si="17"/>
        <v>12.1-7</v>
      </c>
      <c r="B280">
        <f t="shared" si="18"/>
        <v>7</v>
      </c>
      <c r="C280">
        <v>12</v>
      </c>
      <c r="D280" t="s">
        <v>2429</v>
      </c>
      <c r="E280" t="s">
        <v>1119</v>
      </c>
      <c r="F280" t="s">
        <v>1175</v>
      </c>
      <c r="G280">
        <v>24</v>
      </c>
      <c r="H280">
        <f t="shared" si="19"/>
        <v>6000</v>
      </c>
      <c r="I280" t="s">
        <v>2523</v>
      </c>
      <c r="J280" t="s">
        <v>2523</v>
      </c>
      <c r="K280">
        <v>600</v>
      </c>
      <c r="L280">
        <v>600</v>
      </c>
      <c r="M280">
        <v>600</v>
      </c>
      <c r="N280">
        <v>600</v>
      </c>
      <c r="O280">
        <v>600</v>
      </c>
      <c r="P280">
        <v>600</v>
      </c>
      <c r="Q280">
        <v>600</v>
      </c>
      <c r="R280">
        <v>600</v>
      </c>
      <c r="S280">
        <v>600</v>
      </c>
      <c r="T280">
        <v>600</v>
      </c>
      <c r="U280">
        <f t="shared" si="20"/>
        <v>1</v>
      </c>
    </row>
    <row r="281" spans="1:21">
      <c r="A281" t="str">
        <f t="shared" si="17"/>
        <v>12.1-8</v>
      </c>
      <c r="B281">
        <f t="shared" si="18"/>
        <v>8</v>
      </c>
      <c r="C281">
        <v>12</v>
      </c>
      <c r="D281" t="s">
        <v>1378</v>
      </c>
      <c r="E281" t="s">
        <v>1119</v>
      </c>
      <c r="F281" t="s">
        <v>1175</v>
      </c>
      <c r="G281">
        <v>24</v>
      </c>
      <c r="H281">
        <f t="shared" si="19"/>
        <v>1800</v>
      </c>
      <c r="I281">
        <v>600</v>
      </c>
      <c r="J281">
        <v>600</v>
      </c>
      <c r="K281">
        <v>600</v>
      </c>
      <c r="L281" t="s">
        <v>2523</v>
      </c>
      <c r="M281" t="s">
        <v>2523</v>
      </c>
      <c r="N281" t="s">
        <v>2523</v>
      </c>
      <c r="O281" t="s">
        <v>2523</v>
      </c>
      <c r="P281" t="s">
        <v>2523</v>
      </c>
      <c r="Q281" t="s">
        <v>2523</v>
      </c>
      <c r="R281" t="s">
        <v>2523</v>
      </c>
      <c r="S281" t="s">
        <v>2523</v>
      </c>
      <c r="T281" t="s">
        <v>2523</v>
      </c>
      <c r="U281">
        <f t="shared" si="20"/>
        <v>1</v>
      </c>
    </row>
    <row r="282" spans="1:21">
      <c r="A282" t="str">
        <f t="shared" si="17"/>
        <v>12.1-9</v>
      </c>
      <c r="B282">
        <f t="shared" si="18"/>
        <v>9</v>
      </c>
      <c r="C282">
        <v>12</v>
      </c>
      <c r="D282" t="s">
        <v>2430</v>
      </c>
      <c r="E282" t="s">
        <v>1119</v>
      </c>
      <c r="F282" t="s">
        <v>1175</v>
      </c>
      <c r="G282">
        <v>24</v>
      </c>
      <c r="H282">
        <f t="shared" si="19"/>
        <v>3000</v>
      </c>
      <c r="I282">
        <v>600</v>
      </c>
      <c r="J282">
        <v>600</v>
      </c>
      <c r="K282">
        <v>600</v>
      </c>
      <c r="L282">
        <v>600</v>
      </c>
      <c r="M282">
        <v>600</v>
      </c>
      <c r="N282" t="s">
        <v>2523</v>
      </c>
      <c r="O282" t="s">
        <v>2523</v>
      </c>
      <c r="P282" t="s">
        <v>2523</v>
      </c>
      <c r="Q282" t="s">
        <v>2523</v>
      </c>
      <c r="R282" t="s">
        <v>2523</v>
      </c>
      <c r="S282" t="s">
        <v>2523</v>
      </c>
      <c r="T282" t="s">
        <v>2523</v>
      </c>
      <c r="U282">
        <f t="shared" si="20"/>
        <v>1</v>
      </c>
    </row>
    <row r="283" spans="1:21">
      <c r="A283" t="str">
        <f t="shared" si="17"/>
        <v>12.1-10</v>
      </c>
      <c r="B283">
        <f t="shared" si="18"/>
        <v>10</v>
      </c>
      <c r="C283">
        <v>12</v>
      </c>
      <c r="D283" t="s">
        <v>1379</v>
      </c>
      <c r="E283" t="s">
        <v>1119</v>
      </c>
      <c r="F283" t="s">
        <v>1175</v>
      </c>
      <c r="G283">
        <v>24</v>
      </c>
      <c r="H283">
        <f t="shared" si="19"/>
        <v>7200</v>
      </c>
      <c r="I283">
        <v>600</v>
      </c>
      <c r="J283">
        <v>600</v>
      </c>
      <c r="K283">
        <v>600</v>
      </c>
      <c r="L283">
        <v>600</v>
      </c>
      <c r="M283">
        <v>600</v>
      </c>
      <c r="N283">
        <v>600</v>
      </c>
      <c r="O283">
        <v>600</v>
      </c>
      <c r="P283">
        <v>600</v>
      </c>
      <c r="Q283">
        <v>600</v>
      </c>
      <c r="R283">
        <v>600</v>
      </c>
      <c r="S283">
        <v>600</v>
      </c>
      <c r="T283">
        <v>600</v>
      </c>
      <c r="U283">
        <f t="shared" si="20"/>
        <v>1</v>
      </c>
    </row>
    <row r="284" spans="1:21">
      <c r="A284" t="str">
        <f t="shared" si="17"/>
        <v>12.1-11</v>
      </c>
      <c r="B284">
        <f t="shared" si="18"/>
        <v>11</v>
      </c>
      <c r="C284">
        <v>12</v>
      </c>
      <c r="D284" t="s">
        <v>1380</v>
      </c>
      <c r="E284" t="s">
        <v>1119</v>
      </c>
      <c r="F284" t="s">
        <v>1175</v>
      </c>
      <c r="G284">
        <v>24</v>
      </c>
      <c r="H284">
        <f t="shared" si="19"/>
        <v>7200</v>
      </c>
      <c r="I284">
        <v>600</v>
      </c>
      <c r="J284">
        <v>600</v>
      </c>
      <c r="K284">
        <v>600</v>
      </c>
      <c r="L284">
        <v>600</v>
      </c>
      <c r="M284">
        <v>600</v>
      </c>
      <c r="N284">
        <v>600</v>
      </c>
      <c r="O284">
        <v>600</v>
      </c>
      <c r="P284">
        <v>600</v>
      </c>
      <c r="Q284">
        <v>600</v>
      </c>
      <c r="R284">
        <v>600</v>
      </c>
      <c r="S284">
        <v>600</v>
      </c>
      <c r="T284">
        <v>600</v>
      </c>
      <c r="U284">
        <f t="shared" si="20"/>
        <v>1</v>
      </c>
    </row>
    <row r="285" spans="1:21">
      <c r="A285" t="str">
        <f t="shared" si="17"/>
        <v>12.1-12</v>
      </c>
      <c r="B285">
        <f t="shared" si="18"/>
        <v>12</v>
      </c>
      <c r="C285">
        <v>12</v>
      </c>
      <c r="D285" t="s">
        <v>2431</v>
      </c>
      <c r="E285" t="s">
        <v>1119</v>
      </c>
      <c r="F285" t="s">
        <v>1175</v>
      </c>
      <c r="G285">
        <v>24</v>
      </c>
      <c r="H285">
        <f t="shared" si="19"/>
        <v>7200</v>
      </c>
      <c r="I285">
        <v>600</v>
      </c>
      <c r="J285">
        <v>600</v>
      </c>
      <c r="K285">
        <v>600</v>
      </c>
      <c r="L285">
        <v>600</v>
      </c>
      <c r="M285">
        <v>600</v>
      </c>
      <c r="N285">
        <v>600</v>
      </c>
      <c r="O285">
        <v>600</v>
      </c>
      <c r="P285">
        <v>600</v>
      </c>
      <c r="Q285">
        <v>600</v>
      </c>
      <c r="R285">
        <v>600</v>
      </c>
      <c r="S285">
        <v>600</v>
      </c>
      <c r="T285">
        <v>600</v>
      </c>
      <c r="U285">
        <f t="shared" si="20"/>
        <v>1</v>
      </c>
    </row>
    <row r="286" spans="1:21">
      <c r="A286" t="str">
        <f t="shared" si="17"/>
        <v>12.1-13</v>
      </c>
      <c r="B286">
        <f t="shared" si="18"/>
        <v>13</v>
      </c>
      <c r="C286">
        <v>12</v>
      </c>
      <c r="D286" t="s">
        <v>1381</v>
      </c>
      <c r="E286" t="s">
        <v>1119</v>
      </c>
      <c r="F286" t="s">
        <v>1175</v>
      </c>
      <c r="G286">
        <v>24</v>
      </c>
      <c r="H286">
        <f t="shared" si="19"/>
        <v>6000</v>
      </c>
      <c r="I286">
        <v>600</v>
      </c>
      <c r="J286">
        <v>600</v>
      </c>
      <c r="K286">
        <v>600</v>
      </c>
      <c r="L286">
        <v>600</v>
      </c>
      <c r="M286">
        <v>600</v>
      </c>
      <c r="N286">
        <v>600</v>
      </c>
      <c r="O286">
        <v>600</v>
      </c>
      <c r="P286">
        <v>600</v>
      </c>
      <c r="Q286">
        <v>600</v>
      </c>
      <c r="R286">
        <v>600</v>
      </c>
      <c r="S286" t="s">
        <v>2523</v>
      </c>
      <c r="T286" t="s">
        <v>2523</v>
      </c>
      <c r="U286">
        <f t="shared" si="20"/>
        <v>1</v>
      </c>
    </row>
    <row r="287" spans="1:21">
      <c r="A287" t="str">
        <f t="shared" si="17"/>
        <v>12.1-14</v>
      </c>
      <c r="B287">
        <f t="shared" si="18"/>
        <v>14</v>
      </c>
      <c r="C287">
        <v>12</v>
      </c>
      <c r="D287" t="s">
        <v>2654</v>
      </c>
      <c r="E287" t="s">
        <v>1119</v>
      </c>
      <c r="F287" t="s">
        <v>1175</v>
      </c>
      <c r="G287">
        <v>24</v>
      </c>
      <c r="H287">
        <f t="shared" si="19"/>
        <v>3600</v>
      </c>
      <c r="I287" t="s">
        <v>2523</v>
      </c>
      <c r="J287" t="s">
        <v>2523</v>
      </c>
      <c r="K287" t="s">
        <v>2523</v>
      </c>
      <c r="L287" t="s">
        <v>2523</v>
      </c>
      <c r="M287" t="s">
        <v>2523</v>
      </c>
      <c r="N287" t="s">
        <v>2523</v>
      </c>
      <c r="O287">
        <v>600</v>
      </c>
      <c r="P287">
        <v>600</v>
      </c>
      <c r="Q287">
        <v>600</v>
      </c>
      <c r="R287">
        <v>600</v>
      </c>
      <c r="S287">
        <v>600</v>
      </c>
      <c r="T287">
        <v>600</v>
      </c>
      <c r="U287">
        <f t="shared" si="20"/>
        <v>1</v>
      </c>
    </row>
    <row r="288" spans="1:21">
      <c r="A288" t="str">
        <f t="shared" si="17"/>
        <v>12.1-15</v>
      </c>
      <c r="B288">
        <f t="shared" si="18"/>
        <v>15</v>
      </c>
      <c r="C288">
        <v>12</v>
      </c>
      <c r="D288" t="s">
        <v>2655</v>
      </c>
      <c r="E288" t="s">
        <v>1119</v>
      </c>
      <c r="F288" t="s">
        <v>1175</v>
      </c>
      <c r="G288">
        <v>24</v>
      </c>
      <c r="H288">
        <f t="shared" ref="H288:H348" si="21">SUM(I288:T288)</f>
        <v>3000</v>
      </c>
      <c r="I288" t="s">
        <v>2523</v>
      </c>
      <c r="J288" t="s">
        <v>2523</v>
      </c>
      <c r="K288" t="s">
        <v>2523</v>
      </c>
      <c r="L288" t="s">
        <v>2523</v>
      </c>
      <c r="M288" t="s">
        <v>2523</v>
      </c>
      <c r="N288" t="s">
        <v>2523</v>
      </c>
      <c r="O288" t="s">
        <v>2523</v>
      </c>
      <c r="P288">
        <v>600</v>
      </c>
      <c r="Q288">
        <v>600</v>
      </c>
      <c r="R288">
        <v>600</v>
      </c>
      <c r="S288">
        <v>600</v>
      </c>
      <c r="T288">
        <v>600</v>
      </c>
      <c r="U288">
        <f t="shared" si="20"/>
        <v>1</v>
      </c>
    </row>
    <row r="289" spans="1:21">
      <c r="A289" t="str">
        <f t="shared" si="17"/>
        <v>12.1-16</v>
      </c>
      <c r="B289">
        <f t="shared" si="18"/>
        <v>16</v>
      </c>
      <c r="C289">
        <v>12</v>
      </c>
      <c r="D289" t="s">
        <v>2656</v>
      </c>
      <c r="E289" t="s">
        <v>1119</v>
      </c>
      <c r="F289" t="s">
        <v>1175</v>
      </c>
      <c r="G289">
        <v>24</v>
      </c>
      <c r="H289">
        <f t="shared" si="21"/>
        <v>3600</v>
      </c>
      <c r="I289" t="s">
        <v>2523</v>
      </c>
      <c r="J289" t="s">
        <v>2523</v>
      </c>
      <c r="K289" t="s">
        <v>2523</v>
      </c>
      <c r="L289" t="s">
        <v>2523</v>
      </c>
      <c r="M289" t="s">
        <v>2523</v>
      </c>
      <c r="N289" t="s">
        <v>2523</v>
      </c>
      <c r="O289">
        <v>600</v>
      </c>
      <c r="P289">
        <v>600</v>
      </c>
      <c r="Q289">
        <v>600</v>
      </c>
      <c r="R289">
        <v>600</v>
      </c>
      <c r="S289">
        <v>600</v>
      </c>
      <c r="T289">
        <v>600</v>
      </c>
      <c r="U289">
        <f t="shared" si="20"/>
        <v>1</v>
      </c>
    </row>
    <row r="290" spans="1:21">
      <c r="A290" t="str">
        <f t="shared" ref="A290:A353" si="22">CONCATENATE(C290,".1-",B290)</f>
        <v>12.1-17</v>
      </c>
      <c r="B290">
        <f t="shared" ref="B290:B353" si="23">IF(C290&lt;&gt;C289,1,B289+1)</f>
        <v>17</v>
      </c>
      <c r="C290">
        <v>12</v>
      </c>
      <c r="D290" t="s">
        <v>1382</v>
      </c>
      <c r="E290" t="s">
        <v>1119</v>
      </c>
      <c r="F290" t="s">
        <v>1175</v>
      </c>
      <c r="G290">
        <v>24</v>
      </c>
      <c r="H290">
        <f t="shared" si="21"/>
        <v>7200</v>
      </c>
      <c r="I290">
        <v>600</v>
      </c>
      <c r="J290">
        <v>600</v>
      </c>
      <c r="K290">
        <v>600</v>
      </c>
      <c r="L290">
        <v>600</v>
      </c>
      <c r="M290">
        <v>600</v>
      </c>
      <c r="N290">
        <v>600</v>
      </c>
      <c r="O290">
        <v>600</v>
      </c>
      <c r="P290">
        <v>600</v>
      </c>
      <c r="Q290">
        <v>600</v>
      </c>
      <c r="R290">
        <v>600</v>
      </c>
      <c r="S290">
        <v>600</v>
      </c>
      <c r="T290">
        <v>600</v>
      </c>
      <c r="U290">
        <f t="shared" si="20"/>
        <v>1</v>
      </c>
    </row>
    <row r="291" spans="1:21">
      <c r="A291" t="str">
        <f t="shared" si="22"/>
        <v>12.1-18</v>
      </c>
      <c r="B291">
        <f t="shared" si="23"/>
        <v>18</v>
      </c>
      <c r="C291">
        <v>12</v>
      </c>
      <c r="D291" t="s">
        <v>1383</v>
      </c>
      <c r="E291" t="s">
        <v>1119</v>
      </c>
      <c r="F291" t="s">
        <v>1175</v>
      </c>
      <c r="G291">
        <v>24</v>
      </c>
      <c r="H291">
        <f t="shared" si="21"/>
        <v>1800</v>
      </c>
      <c r="I291">
        <v>600</v>
      </c>
      <c r="J291">
        <v>600</v>
      </c>
      <c r="K291">
        <v>600</v>
      </c>
      <c r="L291" t="s">
        <v>2523</v>
      </c>
      <c r="M291" t="s">
        <v>2523</v>
      </c>
      <c r="N291" t="s">
        <v>2523</v>
      </c>
      <c r="O291" t="s">
        <v>2523</v>
      </c>
      <c r="P291" t="s">
        <v>2523</v>
      </c>
      <c r="Q291" t="s">
        <v>2523</v>
      </c>
      <c r="R291" t="s">
        <v>2523</v>
      </c>
      <c r="S291" t="s">
        <v>2523</v>
      </c>
      <c r="T291" t="s">
        <v>2523</v>
      </c>
      <c r="U291">
        <f t="shared" si="20"/>
        <v>1</v>
      </c>
    </row>
    <row r="292" spans="1:21">
      <c r="A292" t="str">
        <f t="shared" si="22"/>
        <v>12.1-19</v>
      </c>
      <c r="B292">
        <f t="shared" si="23"/>
        <v>19</v>
      </c>
      <c r="C292">
        <v>12</v>
      </c>
      <c r="D292" t="s">
        <v>2432</v>
      </c>
      <c r="E292" t="s">
        <v>1119</v>
      </c>
      <c r="F292" t="s">
        <v>1175</v>
      </c>
      <c r="G292">
        <v>24</v>
      </c>
      <c r="H292">
        <f t="shared" si="21"/>
        <v>6000</v>
      </c>
      <c r="I292" t="s">
        <v>2523</v>
      </c>
      <c r="J292" t="s">
        <v>2523</v>
      </c>
      <c r="K292">
        <v>600</v>
      </c>
      <c r="L292">
        <v>600</v>
      </c>
      <c r="M292">
        <v>600</v>
      </c>
      <c r="N292">
        <v>600</v>
      </c>
      <c r="O292">
        <v>600</v>
      </c>
      <c r="P292">
        <v>600</v>
      </c>
      <c r="Q292">
        <v>600</v>
      </c>
      <c r="R292">
        <v>600</v>
      </c>
      <c r="S292">
        <v>600</v>
      </c>
      <c r="T292">
        <v>600</v>
      </c>
      <c r="U292">
        <f t="shared" si="20"/>
        <v>1</v>
      </c>
    </row>
    <row r="293" spans="1:21">
      <c r="A293" t="str">
        <f t="shared" si="22"/>
        <v>12.1-20</v>
      </c>
      <c r="B293">
        <f t="shared" si="23"/>
        <v>20</v>
      </c>
      <c r="C293">
        <v>12</v>
      </c>
      <c r="D293" t="s">
        <v>2657</v>
      </c>
      <c r="E293" t="s">
        <v>1119</v>
      </c>
      <c r="F293" t="s">
        <v>1175</v>
      </c>
      <c r="G293">
        <v>24</v>
      </c>
      <c r="H293">
        <f t="shared" si="21"/>
        <v>1200</v>
      </c>
      <c r="I293" t="s">
        <v>2523</v>
      </c>
      <c r="J293" t="s">
        <v>2523</v>
      </c>
      <c r="K293" t="s">
        <v>2523</v>
      </c>
      <c r="L293" t="s">
        <v>2523</v>
      </c>
      <c r="M293" t="s">
        <v>2523</v>
      </c>
      <c r="N293" t="s">
        <v>2523</v>
      </c>
      <c r="O293" t="s">
        <v>2523</v>
      </c>
      <c r="P293" t="s">
        <v>2523</v>
      </c>
      <c r="Q293" t="s">
        <v>2523</v>
      </c>
      <c r="R293" t="s">
        <v>2523</v>
      </c>
      <c r="S293">
        <v>600</v>
      </c>
      <c r="T293">
        <v>600</v>
      </c>
      <c r="U293">
        <f t="shared" si="20"/>
        <v>1</v>
      </c>
    </row>
    <row r="294" spans="1:21">
      <c r="A294" t="str">
        <f t="shared" si="22"/>
        <v>12.1-21</v>
      </c>
      <c r="B294">
        <f t="shared" si="23"/>
        <v>21</v>
      </c>
      <c r="C294">
        <v>12</v>
      </c>
      <c r="D294" t="s">
        <v>1384</v>
      </c>
      <c r="E294" t="s">
        <v>1119</v>
      </c>
      <c r="F294" t="s">
        <v>1175</v>
      </c>
      <c r="G294">
        <v>24</v>
      </c>
      <c r="H294">
        <f t="shared" si="21"/>
        <v>4800</v>
      </c>
      <c r="I294">
        <v>600</v>
      </c>
      <c r="J294">
        <v>600</v>
      </c>
      <c r="K294">
        <v>600</v>
      </c>
      <c r="L294">
        <v>600</v>
      </c>
      <c r="M294">
        <v>600</v>
      </c>
      <c r="N294">
        <v>600</v>
      </c>
      <c r="O294">
        <v>600</v>
      </c>
      <c r="P294">
        <v>600</v>
      </c>
      <c r="Q294" t="s">
        <v>2523</v>
      </c>
      <c r="R294" t="s">
        <v>2523</v>
      </c>
      <c r="S294" t="s">
        <v>2523</v>
      </c>
      <c r="T294" t="s">
        <v>2523</v>
      </c>
      <c r="U294">
        <f t="shared" si="20"/>
        <v>1</v>
      </c>
    </row>
    <row r="295" spans="1:21">
      <c r="A295" t="str">
        <f t="shared" si="22"/>
        <v>12.1-22</v>
      </c>
      <c r="B295">
        <f t="shared" si="23"/>
        <v>22</v>
      </c>
      <c r="C295">
        <v>12</v>
      </c>
      <c r="D295" t="s">
        <v>2658</v>
      </c>
      <c r="E295" t="s">
        <v>1119</v>
      </c>
      <c r="F295" t="s">
        <v>1175</v>
      </c>
      <c r="G295">
        <v>24</v>
      </c>
      <c r="H295">
        <f t="shared" si="21"/>
        <v>3600</v>
      </c>
      <c r="I295" t="s">
        <v>2523</v>
      </c>
      <c r="J295" t="s">
        <v>2523</v>
      </c>
      <c r="K295" t="s">
        <v>2523</v>
      </c>
      <c r="L295" t="s">
        <v>2523</v>
      </c>
      <c r="M295" t="s">
        <v>2523</v>
      </c>
      <c r="N295" t="s">
        <v>2523</v>
      </c>
      <c r="O295">
        <v>600</v>
      </c>
      <c r="P295">
        <v>600</v>
      </c>
      <c r="Q295">
        <v>600</v>
      </c>
      <c r="R295">
        <v>600</v>
      </c>
      <c r="S295">
        <v>600</v>
      </c>
      <c r="T295">
        <v>600</v>
      </c>
      <c r="U295">
        <f t="shared" si="20"/>
        <v>1</v>
      </c>
    </row>
    <row r="296" spans="1:21">
      <c r="A296" t="str">
        <f t="shared" si="22"/>
        <v>12.1-23</v>
      </c>
      <c r="B296">
        <f t="shared" si="23"/>
        <v>23</v>
      </c>
      <c r="C296">
        <v>12</v>
      </c>
      <c r="D296" t="s">
        <v>1385</v>
      </c>
      <c r="E296" t="s">
        <v>1119</v>
      </c>
      <c r="F296" t="s">
        <v>1175</v>
      </c>
      <c r="G296">
        <v>24</v>
      </c>
      <c r="H296">
        <f t="shared" si="21"/>
        <v>4800</v>
      </c>
      <c r="I296">
        <v>600</v>
      </c>
      <c r="J296">
        <v>600</v>
      </c>
      <c r="K296">
        <v>600</v>
      </c>
      <c r="L296">
        <v>600</v>
      </c>
      <c r="M296">
        <v>600</v>
      </c>
      <c r="N296">
        <v>600</v>
      </c>
      <c r="O296">
        <v>600</v>
      </c>
      <c r="P296">
        <v>600</v>
      </c>
      <c r="Q296" t="s">
        <v>2523</v>
      </c>
      <c r="R296" t="s">
        <v>2523</v>
      </c>
      <c r="S296" t="s">
        <v>2523</v>
      </c>
      <c r="T296" t="s">
        <v>2523</v>
      </c>
      <c r="U296">
        <f t="shared" si="20"/>
        <v>1</v>
      </c>
    </row>
    <row r="297" spans="1:21">
      <c r="A297" t="str">
        <f t="shared" si="22"/>
        <v>12.1-24</v>
      </c>
      <c r="B297">
        <f t="shared" si="23"/>
        <v>24</v>
      </c>
      <c r="C297">
        <v>12</v>
      </c>
      <c r="D297" t="s">
        <v>1386</v>
      </c>
      <c r="E297" t="s">
        <v>1121</v>
      </c>
      <c r="F297" t="s">
        <v>1175</v>
      </c>
      <c r="G297">
        <v>24</v>
      </c>
      <c r="H297">
        <f t="shared" si="21"/>
        <v>22300</v>
      </c>
      <c r="I297">
        <v>2230</v>
      </c>
      <c r="J297">
        <v>2230</v>
      </c>
      <c r="K297">
        <v>2230</v>
      </c>
      <c r="L297">
        <v>2230</v>
      </c>
      <c r="M297">
        <v>2230</v>
      </c>
      <c r="N297">
        <v>2230</v>
      </c>
      <c r="O297">
        <v>2230</v>
      </c>
      <c r="P297">
        <v>2230</v>
      </c>
      <c r="Q297">
        <v>2230</v>
      </c>
      <c r="R297">
        <v>2230</v>
      </c>
      <c r="S297" t="s">
        <v>2523</v>
      </c>
      <c r="T297" t="s">
        <v>2523</v>
      </c>
      <c r="U297">
        <f t="shared" si="20"/>
        <v>1</v>
      </c>
    </row>
    <row r="298" spans="1:21">
      <c r="A298" t="str">
        <f t="shared" si="22"/>
        <v>12.1-25</v>
      </c>
      <c r="B298">
        <f t="shared" si="23"/>
        <v>25</v>
      </c>
      <c r="C298">
        <v>12</v>
      </c>
      <c r="D298" t="s">
        <v>1387</v>
      </c>
      <c r="E298" t="s">
        <v>1121</v>
      </c>
      <c r="F298" t="s">
        <v>1175</v>
      </c>
      <c r="G298">
        <v>24</v>
      </c>
      <c r="H298">
        <f t="shared" si="21"/>
        <v>26760</v>
      </c>
      <c r="I298">
        <v>2230</v>
      </c>
      <c r="J298">
        <v>2230</v>
      </c>
      <c r="K298">
        <v>2230</v>
      </c>
      <c r="L298">
        <v>2230</v>
      </c>
      <c r="M298">
        <v>2230</v>
      </c>
      <c r="N298">
        <v>2230</v>
      </c>
      <c r="O298">
        <v>2230</v>
      </c>
      <c r="P298">
        <v>2230</v>
      </c>
      <c r="Q298">
        <v>2230</v>
      </c>
      <c r="R298">
        <v>2230</v>
      </c>
      <c r="S298">
        <v>2230</v>
      </c>
      <c r="T298">
        <v>2230</v>
      </c>
      <c r="U298">
        <f t="shared" si="20"/>
        <v>1</v>
      </c>
    </row>
    <row r="299" spans="1:21">
      <c r="A299" t="str">
        <f t="shared" si="22"/>
        <v>12.1-26</v>
      </c>
      <c r="B299">
        <f t="shared" si="23"/>
        <v>26</v>
      </c>
      <c r="C299">
        <v>12</v>
      </c>
      <c r="D299" t="s">
        <v>2433</v>
      </c>
      <c r="E299" t="s">
        <v>1121</v>
      </c>
      <c r="F299" t="s">
        <v>1175</v>
      </c>
      <c r="G299">
        <v>24</v>
      </c>
      <c r="H299">
        <f t="shared" si="21"/>
        <v>17840</v>
      </c>
      <c r="I299" t="s">
        <v>2523</v>
      </c>
      <c r="J299" t="s">
        <v>2523</v>
      </c>
      <c r="K299" t="s">
        <v>2523</v>
      </c>
      <c r="L299" t="s">
        <v>2523</v>
      </c>
      <c r="M299">
        <v>2230</v>
      </c>
      <c r="N299">
        <v>2230</v>
      </c>
      <c r="O299">
        <v>2230</v>
      </c>
      <c r="P299">
        <v>2230</v>
      </c>
      <c r="Q299">
        <v>2230</v>
      </c>
      <c r="R299">
        <v>2230</v>
      </c>
      <c r="S299">
        <v>2230</v>
      </c>
      <c r="T299">
        <v>2230</v>
      </c>
      <c r="U299">
        <f t="shared" si="20"/>
        <v>1</v>
      </c>
    </row>
    <row r="300" spans="1:21">
      <c r="A300" t="str">
        <f t="shared" si="22"/>
        <v>12.1-27</v>
      </c>
      <c r="B300">
        <f t="shared" si="23"/>
        <v>27</v>
      </c>
      <c r="C300">
        <v>12</v>
      </c>
      <c r="D300" t="s">
        <v>2659</v>
      </c>
      <c r="E300" t="s">
        <v>1121</v>
      </c>
      <c r="F300" t="s">
        <v>1175</v>
      </c>
      <c r="G300">
        <v>24</v>
      </c>
      <c r="H300">
        <f t="shared" si="21"/>
        <v>8920</v>
      </c>
      <c r="I300" t="s">
        <v>2523</v>
      </c>
      <c r="J300" t="s">
        <v>2523</v>
      </c>
      <c r="K300" t="s">
        <v>2523</v>
      </c>
      <c r="L300" t="s">
        <v>2523</v>
      </c>
      <c r="M300" t="s">
        <v>2523</v>
      </c>
      <c r="N300" t="s">
        <v>2523</v>
      </c>
      <c r="O300" t="s">
        <v>2523</v>
      </c>
      <c r="P300" t="s">
        <v>2523</v>
      </c>
      <c r="Q300">
        <v>2230</v>
      </c>
      <c r="R300">
        <v>2230</v>
      </c>
      <c r="S300">
        <v>2230</v>
      </c>
      <c r="T300">
        <v>2230</v>
      </c>
      <c r="U300">
        <f t="shared" si="20"/>
        <v>1</v>
      </c>
    </row>
    <row r="301" spans="1:21">
      <c r="A301" t="str">
        <f t="shared" si="22"/>
        <v>12.1-28</v>
      </c>
      <c r="B301">
        <f t="shared" si="23"/>
        <v>28</v>
      </c>
      <c r="C301">
        <v>12</v>
      </c>
      <c r="D301" t="s">
        <v>1388</v>
      </c>
      <c r="E301" t="s">
        <v>1121</v>
      </c>
      <c r="F301" t="s">
        <v>1175</v>
      </c>
      <c r="G301">
        <v>24</v>
      </c>
      <c r="H301">
        <f t="shared" si="21"/>
        <v>26760</v>
      </c>
      <c r="I301">
        <v>2230</v>
      </c>
      <c r="J301">
        <v>2230</v>
      </c>
      <c r="K301">
        <v>2230</v>
      </c>
      <c r="L301">
        <v>2230</v>
      </c>
      <c r="M301">
        <v>2230</v>
      </c>
      <c r="N301">
        <v>2230</v>
      </c>
      <c r="O301">
        <v>2230</v>
      </c>
      <c r="P301">
        <v>2230</v>
      </c>
      <c r="Q301">
        <v>2230</v>
      </c>
      <c r="R301">
        <v>2230</v>
      </c>
      <c r="S301">
        <v>2230</v>
      </c>
      <c r="T301">
        <v>2230</v>
      </c>
      <c r="U301">
        <f t="shared" si="20"/>
        <v>1</v>
      </c>
    </row>
    <row r="302" spans="1:21">
      <c r="A302" t="str">
        <f t="shared" si="22"/>
        <v>12.1-29</v>
      </c>
      <c r="B302">
        <f t="shared" si="23"/>
        <v>29</v>
      </c>
      <c r="C302">
        <v>12</v>
      </c>
      <c r="D302" t="s">
        <v>1389</v>
      </c>
      <c r="E302" t="s">
        <v>1121</v>
      </c>
      <c r="F302" t="s">
        <v>1175</v>
      </c>
      <c r="G302">
        <v>24</v>
      </c>
      <c r="H302">
        <f t="shared" si="21"/>
        <v>6690</v>
      </c>
      <c r="I302">
        <v>2230</v>
      </c>
      <c r="J302">
        <v>2230</v>
      </c>
      <c r="K302">
        <v>2230</v>
      </c>
      <c r="L302" t="s">
        <v>2523</v>
      </c>
      <c r="M302" t="s">
        <v>2523</v>
      </c>
      <c r="N302" t="s">
        <v>2523</v>
      </c>
      <c r="O302" t="s">
        <v>2523</v>
      </c>
      <c r="P302" t="s">
        <v>2523</v>
      </c>
      <c r="Q302" t="s">
        <v>2523</v>
      </c>
      <c r="R302" t="s">
        <v>2523</v>
      </c>
      <c r="S302" t="s">
        <v>2523</v>
      </c>
      <c r="T302" t="s">
        <v>2523</v>
      </c>
      <c r="U302">
        <f t="shared" si="20"/>
        <v>1</v>
      </c>
    </row>
    <row r="303" spans="1:21">
      <c r="A303" t="str">
        <f t="shared" si="22"/>
        <v>12.1-30</v>
      </c>
      <c r="B303">
        <f t="shared" si="23"/>
        <v>30</v>
      </c>
      <c r="C303">
        <v>12</v>
      </c>
      <c r="D303" t="s">
        <v>1390</v>
      </c>
      <c r="E303" t="s">
        <v>1121</v>
      </c>
      <c r="F303" t="s">
        <v>1175</v>
      </c>
      <c r="G303">
        <v>24</v>
      </c>
      <c r="H303">
        <f t="shared" si="21"/>
        <v>26760</v>
      </c>
      <c r="I303">
        <v>2230</v>
      </c>
      <c r="J303">
        <v>2230</v>
      </c>
      <c r="K303">
        <v>2230</v>
      </c>
      <c r="L303">
        <v>2230</v>
      </c>
      <c r="M303">
        <v>2230</v>
      </c>
      <c r="N303">
        <v>2230</v>
      </c>
      <c r="O303">
        <v>2230</v>
      </c>
      <c r="P303">
        <v>2230</v>
      </c>
      <c r="Q303">
        <v>2230</v>
      </c>
      <c r="R303">
        <v>2230</v>
      </c>
      <c r="S303">
        <v>2230</v>
      </c>
      <c r="T303">
        <v>2230</v>
      </c>
      <c r="U303">
        <f t="shared" si="20"/>
        <v>1</v>
      </c>
    </row>
    <row r="304" spans="1:21">
      <c r="A304" t="str">
        <f t="shared" si="22"/>
        <v>12.1-31</v>
      </c>
      <c r="B304">
        <f t="shared" si="23"/>
        <v>31</v>
      </c>
      <c r="C304">
        <v>12</v>
      </c>
      <c r="D304" t="s">
        <v>1391</v>
      </c>
      <c r="E304" t="s">
        <v>1178</v>
      </c>
      <c r="F304" t="s">
        <v>1175</v>
      </c>
      <c r="G304">
        <v>12</v>
      </c>
      <c r="H304">
        <f t="shared" si="21"/>
        <v>36660</v>
      </c>
      <c r="I304">
        <v>6110</v>
      </c>
      <c r="J304">
        <v>6110</v>
      </c>
      <c r="K304">
        <v>6110</v>
      </c>
      <c r="L304">
        <v>6110</v>
      </c>
      <c r="M304">
        <v>6110</v>
      </c>
      <c r="N304">
        <v>6110</v>
      </c>
      <c r="O304" t="s">
        <v>2523</v>
      </c>
      <c r="P304" t="s">
        <v>2523</v>
      </c>
      <c r="Q304" t="s">
        <v>2523</v>
      </c>
      <c r="R304" t="s">
        <v>2523</v>
      </c>
      <c r="S304" t="s">
        <v>2523</v>
      </c>
      <c r="T304" t="s">
        <v>2523</v>
      </c>
      <c r="U304">
        <f t="shared" si="20"/>
        <v>1</v>
      </c>
    </row>
    <row r="305" spans="1:21">
      <c r="A305" t="str">
        <f t="shared" si="22"/>
        <v>12.1-32</v>
      </c>
      <c r="B305">
        <f t="shared" si="23"/>
        <v>32</v>
      </c>
      <c r="C305">
        <v>12</v>
      </c>
      <c r="D305" t="s">
        <v>1372</v>
      </c>
      <c r="E305" t="s">
        <v>1124</v>
      </c>
      <c r="F305" t="s">
        <v>1171</v>
      </c>
      <c r="G305">
        <v>60</v>
      </c>
      <c r="H305">
        <f t="shared" si="21"/>
        <v>9840</v>
      </c>
      <c r="I305">
        <v>820</v>
      </c>
      <c r="J305">
        <v>820</v>
      </c>
      <c r="K305">
        <v>820</v>
      </c>
      <c r="L305">
        <v>820</v>
      </c>
      <c r="M305">
        <v>820</v>
      </c>
      <c r="N305">
        <v>820</v>
      </c>
      <c r="O305">
        <v>820</v>
      </c>
      <c r="P305">
        <v>820</v>
      </c>
      <c r="Q305">
        <v>820</v>
      </c>
      <c r="R305">
        <v>820</v>
      </c>
      <c r="S305">
        <v>820</v>
      </c>
      <c r="T305">
        <v>820</v>
      </c>
      <c r="U305">
        <f t="shared" si="20"/>
        <v>1</v>
      </c>
    </row>
    <row r="306" spans="1:21">
      <c r="A306" t="str">
        <f t="shared" si="22"/>
        <v>12.1-33</v>
      </c>
      <c r="B306">
        <f t="shared" si="23"/>
        <v>33</v>
      </c>
      <c r="C306">
        <v>12</v>
      </c>
      <c r="D306" t="s">
        <v>1373</v>
      </c>
      <c r="E306" t="s">
        <v>1120</v>
      </c>
      <c r="F306" t="s">
        <v>1171</v>
      </c>
      <c r="G306">
        <v>60</v>
      </c>
      <c r="H306">
        <f t="shared" si="21"/>
        <v>33600</v>
      </c>
      <c r="I306">
        <v>2800</v>
      </c>
      <c r="J306">
        <v>2800</v>
      </c>
      <c r="K306">
        <v>2800</v>
      </c>
      <c r="L306">
        <v>2800</v>
      </c>
      <c r="M306">
        <v>2800</v>
      </c>
      <c r="N306">
        <v>2800</v>
      </c>
      <c r="O306">
        <v>2800</v>
      </c>
      <c r="P306">
        <v>2800</v>
      </c>
      <c r="Q306">
        <v>2800</v>
      </c>
      <c r="R306">
        <v>2800</v>
      </c>
      <c r="S306">
        <v>2800</v>
      </c>
      <c r="T306">
        <v>2800</v>
      </c>
      <c r="U306">
        <f t="shared" si="20"/>
        <v>1</v>
      </c>
    </row>
    <row r="307" spans="1:21">
      <c r="A307" t="str">
        <f t="shared" si="22"/>
        <v>12.1-34</v>
      </c>
      <c r="B307">
        <f t="shared" si="23"/>
        <v>34</v>
      </c>
      <c r="C307">
        <v>12</v>
      </c>
      <c r="D307" t="s">
        <v>1392</v>
      </c>
      <c r="E307" t="s">
        <v>1122</v>
      </c>
      <c r="F307" t="s">
        <v>1171</v>
      </c>
      <c r="G307">
        <v>30</v>
      </c>
      <c r="H307">
        <f t="shared" si="21"/>
        <v>93000</v>
      </c>
      <c r="I307">
        <v>7750</v>
      </c>
      <c r="J307">
        <v>7750</v>
      </c>
      <c r="K307">
        <v>7750</v>
      </c>
      <c r="L307">
        <v>7750</v>
      </c>
      <c r="M307">
        <v>7750</v>
      </c>
      <c r="N307">
        <v>7750</v>
      </c>
      <c r="O307">
        <v>7750</v>
      </c>
      <c r="P307">
        <v>7750</v>
      </c>
      <c r="Q307">
        <v>7750</v>
      </c>
      <c r="R307">
        <v>7750</v>
      </c>
      <c r="S307">
        <v>7750</v>
      </c>
      <c r="T307">
        <v>7750</v>
      </c>
      <c r="U307">
        <f t="shared" si="20"/>
        <v>1</v>
      </c>
    </row>
    <row r="308" spans="1:21">
      <c r="A308" t="str">
        <f t="shared" si="22"/>
        <v>13.1-1</v>
      </c>
      <c r="B308">
        <f t="shared" si="23"/>
        <v>1</v>
      </c>
      <c r="C308">
        <v>13</v>
      </c>
      <c r="D308" t="s">
        <v>1395</v>
      </c>
      <c r="E308" t="s">
        <v>1174</v>
      </c>
      <c r="F308" t="s">
        <v>1175</v>
      </c>
      <c r="G308">
        <v>48</v>
      </c>
      <c r="H308">
        <f t="shared" si="21"/>
        <v>39360</v>
      </c>
      <c r="I308">
        <v>3280</v>
      </c>
      <c r="J308">
        <v>3280</v>
      </c>
      <c r="K308">
        <v>3280</v>
      </c>
      <c r="L308">
        <v>3280</v>
      </c>
      <c r="M308">
        <v>3280</v>
      </c>
      <c r="N308">
        <v>3280</v>
      </c>
      <c r="O308">
        <v>3280</v>
      </c>
      <c r="P308">
        <v>3280</v>
      </c>
      <c r="Q308">
        <v>3280</v>
      </c>
      <c r="R308">
        <v>3280</v>
      </c>
      <c r="S308">
        <v>3280</v>
      </c>
      <c r="T308">
        <v>3280</v>
      </c>
      <c r="U308">
        <f t="shared" si="20"/>
        <v>1</v>
      </c>
    </row>
    <row r="309" spans="1:21">
      <c r="A309" t="str">
        <f t="shared" si="22"/>
        <v>13.1-2</v>
      </c>
      <c r="B309">
        <f t="shared" si="23"/>
        <v>2</v>
      </c>
      <c r="C309">
        <v>13</v>
      </c>
      <c r="D309" t="s">
        <v>2434</v>
      </c>
      <c r="E309" t="s">
        <v>1174</v>
      </c>
      <c r="F309" t="s">
        <v>1175</v>
      </c>
      <c r="G309">
        <v>48</v>
      </c>
      <c r="H309">
        <f t="shared" si="21"/>
        <v>22960</v>
      </c>
      <c r="I309" t="s">
        <v>2523</v>
      </c>
      <c r="J309" t="s">
        <v>2523</v>
      </c>
      <c r="K309" t="s">
        <v>2523</v>
      </c>
      <c r="L309" t="s">
        <v>2523</v>
      </c>
      <c r="M309" t="s">
        <v>2523</v>
      </c>
      <c r="N309">
        <v>3280</v>
      </c>
      <c r="O309">
        <v>3280</v>
      </c>
      <c r="P309">
        <v>3280</v>
      </c>
      <c r="Q309">
        <v>3280</v>
      </c>
      <c r="R309">
        <v>3280</v>
      </c>
      <c r="S309">
        <v>3280</v>
      </c>
      <c r="T309">
        <v>3280</v>
      </c>
      <c r="U309">
        <f t="shared" si="20"/>
        <v>1</v>
      </c>
    </row>
    <row r="310" spans="1:21">
      <c r="A310" t="str">
        <f t="shared" si="22"/>
        <v>13.1-3</v>
      </c>
      <c r="B310">
        <f t="shared" si="23"/>
        <v>3</v>
      </c>
      <c r="C310">
        <v>13</v>
      </c>
      <c r="D310" t="s">
        <v>2435</v>
      </c>
      <c r="E310" t="s">
        <v>1174</v>
      </c>
      <c r="F310" t="s">
        <v>1175</v>
      </c>
      <c r="G310">
        <v>48</v>
      </c>
      <c r="H310">
        <f t="shared" si="21"/>
        <v>39360</v>
      </c>
      <c r="I310">
        <v>3280</v>
      </c>
      <c r="J310">
        <v>3280</v>
      </c>
      <c r="K310">
        <v>3280</v>
      </c>
      <c r="L310">
        <v>3280</v>
      </c>
      <c r="M310">
        <v>3280</v>
      </c>
      <c r="N310">
        <v>3280</v>
      </c>
      <c r="O310">
        <v>3280</v>
      </c>
      <c r="P310">
        <v>3280</v>
      </c>
      <c r="Q310">
        <v>3280</v>
      </c>
      <c r="R310">
        <v>3280</v>
      </c>
      <c r="S310">
        <v>3280</v>
      </c>
      <c r="T310">
        <v>3280</v>
      </c>
      <c r="U310">
        <f t="shared" si="20"/>
        <v>1</v>
      </c>
    </row>
    <row r="311" spans="1:21">
      <c r="A311" t="str">
        <f t="shared" si="22"/>
        <v>13.1-4</v>
      </c>
      <c r="B311">
        <f t="shared" si="23"/>
        <v>4</v>
      </c>
      <c r="C311">
        <v>13</v>
      </c>
      <c r="D311" t="s">
        <v>1396</v>
      </c>
      <c r="E311" t="s">
        <v>1119</v>
      </c>
      <c r="F311" t="s">
        <v>1175</v>
      </c>
      <c r="G311">
        <v>24</v>
      </c>
      <c r="H311">
        <f t="shared" si="21"/>
        <v>7200</v>
      </c>
      <c r="I311">
        <v>600</v>
      </c>
      <c r="J311">
        <v>600</v>
      </c>
      <c r="K311">
        <v>600</v>
      </c>
      <c r="L311">
        <v>600</v>
      </c>
      <c r="M311">
        <v>600</v>
      </c>
      <c r="N311">
        <v>600</v>
      </c>
      <c r="O311">
        <v>600</v>
      </c>
      <c r="P311">
        <v>600</v>
      </c>
      <c r="Q311">
        <v>600</v>
      </c>
      <c r="R311">
        <v>600</v>
      </c>
      <c r="S311">
        <v>600</v>
      </c>
      <c r="T311">
        <v>600</v>
      </c>
      <c r="U311">
        <f t="shared" si="20"/>
        <v>1</v>
      </c>
    </row>
    <row r="312" spans="1:21">
      <c r="A312" t="str">
        <f t="shared" si="22"/>
        <v>13.1-5</v>
      </c>
      <c r="B312">
        <f t="shared" si="23"/>
        <v>5</v>
      </c>
      <c r="C312">
        <v>13</v>
      </c>
      <c r="D312" t="s">
        <v>1397</v>
      </c>
      <c r="E312" t="s">
        <v>1119</v>
      </c>
      <c r="F312" t="s">
        <v>1175</v>
      </c>
      <c r="G312">
        <v>24</v>
      </c>
      <c r="H312">
        <f t="shared" si="21"/>
        <v>600</v>
      </c>
      <c r="I312">
        <v>600</v>
      </c>
      <c r="J312" t="s">
        <v>2523</v>
      </c>
      <c r="K312" t="s">
        <v>2523</v>
      </c>
      <c r="L312" t="s">
        <v>2523</v>
      </c>
      <c r="M312" t="s">
        <v>2523</v>
      </c>
      <c r="N312" t="s">
        <v>2523</v>
      </c>
      <c r="O312" t="s">
        <v>2523</v>
      </c>
      <c r="P312" t="s">
        <v>2523</v>
      </c>
      <c r="Q312" t="s">
        <v>2523</v>
      </c>
      <c r="R312" t="s">
        <v>2523</v>
      </c>
      <c r="S312" t="s">
        <v>2523</v>
      </c>
      <c r="T312" t="s">
        <v>2523</v>
      </c>
      <c r="U312">
        <f t="shared" si="20"/>
        <v>2</v>
      </c>
    </row>
    <row r="313" spans="1:21">
      <c r="A313" t="str">
        <f t="shared" si="22"/>
        <v>13.1-6</v>
      </c>
      <c r="B313">
        <f t="shared" si="23"/>
        <v>6</v>
      </c>
      <c r="C313">
        <v>13</v>
      </c>
      <c r="D313" t="s">
        <v>1398</v>
      </c>
      <c r="E313" t="s">
        <v>1119</v>
      </c>
      <c r="F313" t="s">
        <v>1175</v>
      </c>
      <c r="G313">
        <v>24</v>
      </c>
      <c r="H313">
        <f t="shared" si="21"/>
        <v>7200</v>
      </c>
      <c r="I313">
        <v>600</v>
      </c>
      <c r="J313">
        <v>600</v>
      </c>
      <c r="K313">
        <v>600</v>
      </c>
      <c r="L313">
        <v>600</v>
      </c>
      <c r="M313">
        <v>600</v>
      </c>
      <c r="N313">
        <v>600</v>
      </c>
      <c r="O313">
        <v>600</v>
      </c>
      <c r="P313">
        <v>600</v>
      </c>
      <c r="Q313">
        <v>600</v>
      </c>
      <c r="R313">
        <v>600</v>
      </c>
      <c r="S313">
        <v>600</v>
      </c>
      <c r="T313">
        <v>600</v>
      </c>
      <c r="U313">
        <f t="shared" si="20"/>
        <v>1</v>
      </c>
    </row>
    <row r="314" spans="1:21">
      <c r="A314" t="str">
        <f t="shared" si="22"/>
        <v>13.1-7</v>
      </c>
      <c r="B314">
        <f t="shared" si="23"/>
        <v>7</v>
      </c>
      <c r="C314">
        <v>13</v>
      </c>
      <c r="D314" t="s">
        <v>1399</v>
      </c>
      <c r="E314" t="s">
        <v>1119</v>
      </c>
      <c r="F314" t="s">
        <v>1175</v>
      </c>
      <c r="G314">
        <v>24</v>
      </c>
      <c r="H314">
        <f t="shared" si="21"/>
        <v>7200</v>
      </c>
      <c r="I314">
        <v>600</v>
      </c>
      <c r="J314">
        <v>600</v>
      </c>
      <c r="K314">
        <v>600</v>
      </c>
      <c r="L314">
        <v>600</v>
      </c>
      <c r="M314">
        <v>600</v>
      </c>
      <c r="N314">
        <v>600</v>
      </c>
      <c r="O314">
        <v>600</v>
      </c>
      <c r="P314">
        <v>600</v>
      </c>
      <c r="Q314">
        <v>600</v>
      </c>
      <c r="R314">
        <v>600</v>
      </c>
      <c r="S314">
        <v>600</v>
      </c>
      <c r="T314">
        <v>600</v>
      </c>
      <c r="U314">
        <f t="shared" si="20"/>
        <v>1</v>
      </c>
    </row>
    <row r="315" spans="1:21">
      <c r="A315" t="str">
        <f t="shared" si="22"/>
        <v>13.1-8</v>
      </c>
      <c r="B315">
        <f t="shared" si="23"/>
        <v>8</v>
      </c>
      <c r="C315">
        <v>13</v>
      </c>
      <c r="D315" t="s">
        <v>1400</v>
      </c>
      <c r="E315" t="s">
        <v>1119</v>
      </c>
      <c r="F315" t="s">
        <v>1175</v>
      </c>
      <c r="G315">
        <v>24</v>
      </c>
      <c r="H315">
        <f t="shared" si="21"/>
        <v>7200</v>
      </c>
      <c r="I315">
        <v>600</v>
      </c>
      <c r="J315">
        <v>600</v>
      </c>
      <c r="K315">
        <v>600</v>
      </c>
      <c r="L315">
        <v>600</v>
      </c>
      <c r="M315">
        <v>600</v>
      </c>
      <c r="N315">
        <v>600</v>
      </c>
      <c r="O315">
        <v>600</v>
      </c>
      <c r="P315">
        <v>600</v>
      </c>
      <c r="Q315">
        <v>600</v>
      </c>
      <c r="R315">
        <v>600</v>
      </c>
      <c r="S315">
        <v>600</v>
      </c>
      <c r="T315">
        <v>600</v>
      </c>
      <c r="U315">
        <f t="shared" si="20"/>
        <v>1</v>
      </c>
    </row>
    <row r="316" spans="1:21">
      <c r="A316" t="str">
        <f t="shared" si="22"/>
        <v>13.1-9</v>
      </c>
      <c r="B316">
        <f t="shared" si="23"/>
        <v>9</v>
      </c>
      <c r="C316">
        <v>13</v>
      </c>
      <c r="D316" t="s">
        <v>1401</v>
      </c>
      <c r="E316" t="s">
        <v>1119</v>
      </c>
      <c r="F316" t="s">
        <v>1175</v>
      </c>
      <c r="G316">
        <v>24</v>
      </c>
      <c r="H316">
        <f t="shared" si="21"/>
        <v>4800</v>
      </c>
      <c r="I316">
        <v>600</v>
      </c>
      <c r="J316">
        <v>600</v>
      </c>
      <c r="K316">
        <v>600</v>
      </c>
      <c r="L316">
        <v>600</v>
      </c>
      <c r="M316">
        <v>600</v>
      </c>
      <c r="N316">
        <v>600</v>
      </c>
      <c r="O316">
        <v>600</v>
      </c>
      <c r="P316">
        <v>600</v>
      </c>
      <c r="Q316" t="s">
        <v>2523</v>
      </c>
      <c r="R316" t="s">
        <v>2523</v>
      </c>
      <c r="S316" t="s">
        <v>2523</v>
      </c>
      <c r="T316" t="s">
        <v>2523</v>
      </c>
      <c r="U316">
        <f t="shared" si="20"/>
        <v>1</v>
      </c>
    </row>
    <row r="317" spans="1:21">
      <c r="A317" t="str">
        <f t="shared" si="22"/>
        <v>13.1-10</v>
      </c>
      <c r="B317">
        <f t="shared" si="23"/>
        <v>10</v>
      </c>
      <c r="C317">
        <v>13</v>
      </c>
      <c r="D317" t="s">
        <v>2436</v>
      </c>
      <c r="E317" t="s">
        <v>1119</v>
      </c>
      <c r="F317" t="s">
        <v>1175</v>
      </c>
      <c r="G317">
        <v>24</v>
      </c>
      <c r="H317">
        <f t="shared" si="21"/>
        <v>6600</v>
      </c>
      <c r="I317" t="s">
        <v>2523</v>
      </c>
      <c r="J317">
        <v>600</v>
      </c>
      <c r="K317">
        <v>600</v>
      </c>
      <c r="L317">
        <v>600</v>
      </c>
      <c r="M317">
        <v>600</v>
      </c>
      <c r="N317">
        <v>600</v>
      </c>
      <c r="O317">
        <v>600</v>
      </c>
      <c r="P317">
        <v>600</v>
      </c>
      <c r="Q317">
        <v>600</v>
      </c>
      <c r="R317">
        <v>600</v>
      </c>
      <c r="S317">
        <v>600</v>
      </c>
      <c r="T317">
        <v>600</v>
      </c>
      <c r="U317">
        <f t="shared" si="20"/>
        <v>1</v>
      </c>
    </row>
    <row r="318" spans="1:21">
      <c r="A318" t="str">
        <f t="shared" si="22"/>
        <v>13.1-11</v>
      </c>
      <c r="B318">
        <f t="shared" si="23"/>
        <v>11</v>
      </c>
      <c r="C318">
        <v>13</v>
      </c>
      <c r="D318" t="s">
        <v>2437</v>
      </c>
      <c r="E318" t="s">
        <v>1119</v>
      </c>
      <c r="F318" t="s">
        <v>1175</v>
      </c>
      <c r="G318">
        <v>24</v>
      </c>
      <c r="H318">
        <f t="shared" si="21"/>
        <v>6000</v>
      </c>
      <c r="I318" t="s">
        <v>2523</v>
      </c>
      <c r="J318">
        <v>600</v>
      </c>
      <c r="K318">
        <v>600</v>
      </c>
      <c r="L318">
        <v>600</v>
      </c>
      <c r="M318">
        <v>600</v>
      </c>
      <c r="N318">
        <v>600</v>
      </c>
      <c r="O318">
        <v>600</v>
      </c>
      <c r="P318">
        <v>600</v>
      </c>
      <c r="Q318">
        <v>600</v>
      </c>
      <c r="R318">
        <v>600</v>
      </c>
      <c r="S318">
        <v>600</v>
      </c>
      <c r="T318" t="s">
        <v>2523</v>
      </c>
      <c r="U318">
        <f t="shared" si="20"/>
        <v>1</v>
      </c>
    </row>
    <row r="319" spans="1:21">
      <c r="A319" t="str">
        <f t="shared" si="22"/>
        <v>13.1-12</v>
      </c>
      <c r="B319">
        <f t="shared" si="23"/>
        <v>12</v>
      </c>
      <c r="C319">
        <v>13</v>
      </c>
      <c r="D319" t="s">
        <v>2438</v>
      </c>
      <c r="E319" t="s">
        <v>1119</v>
      </c>
      <c r="F319" t="s">
        <v>1175</v>
      </c>
      <c r="G319">
        <v>24</v>
      </c>
      <c r="H319">
        <f t="shared" si="21"/>
        <v>6600</v>
      </c>
      <c r="I319" t="s">
        <v>2523</v>
      </c>
      <c r="J319">
        <v>600</v>
      </c>
      <c r="K319">
        <v>600</v>
      </c>
      <c r="L319">
        <v>600</v>
      </c>
      <c r="M319">
        <v>600</v>
      </c>
      <c r="N319">
        <v>600</v>
      </c>
      <c r="O319">
        <v>600</v>
      </c>
      <c r="P319">
        <v>600</v>
      </c>
      <c r="Q319">
        <v>600</v>
      </c>
      <c r="R319">
        <v>600</v>
      </c>
      <c r="S319">
        <v>600</v>
      </c>
      <c r="T319">
        <v>600</v>
      </c>
      <c r="U319">
        <f t="shared" si="20"/>
        <v>1</v>
      </c>
    </row>
    <row r="320" spans="1:21">
      <c r="A320" t="str">
        <f t="shared" si="22"/>
        <v>13.1-13</v>
      </c>
      <c r="B320">
        <f t="shared" si="23"/>
        <v>13</v>
      </c>
      <c r="C320">
        <v>13</v>
      </c>
      <c r="D320" t="s">
        <v>1402</v>
      </c>
      <c r="E320" t="s">
        <v>1119</v>
      </c>
      <c r="F320" t="s">
        <v>1175</v>
      </c>
      <c r="G320">
        <v>24</v>
      </c>
      <c r="H320">
        <f t="shared" si="21"/>
        <v>1800</v>
      </c>
      <c r="I320">
        <v>600</v>
      </c>
      <c r="J320">
        <v>600</v>
      </c>
      <c r="K320">
        <v>600</v>
      </c>
      <c r="L320" t="s">
        <v>2523</v>
      </c>
      <c r="M320" t="s">
        <v>2523</v>
      </c>
      <c r="N320" t="s">
        <v>2523</v>
      </c>
      <c r="O320" t="s">
        <v>2523</v>
      </c>
      <c r="P320" t="s">
        <v>2523</v>
      </c>
      <c r="Q320" t="s">
        <v>2523</v>
      </c>
      <c r="R320" t="s">
        <v>2523</v>
      </c>
      <c r="S320" t="s">
        <v>2523</v>
      </c>
      <c r="T320" t="s">
        <v>2523</v>
      </c>
      <c r="U320">
        <f t="shared" si="20"/>
        <v>1</v>
      </c>
    </row>
    <row r="321" spans="1:21">
      <c r="A321" t="str">
        <f t="shared" si="22"/>
        <v>13.1-14</v>
      </c>
      <c r="B321">
        <f t="shared" si="23"/>
        <v>14</v>
      </c>
      <c r="C321">
        <v>13</v>
      </c>
      <c r="D321" t="s">
        <v>1403</v>
      </c>
      <c r="E321" t="s">
        <v>1119</v>
      </c>
      <c r="F321" t="s">
        <v>1175</v>
      </c>
      <c r="G321">
        <v>24</v>
      </c>
      <c r="H321">
        <f t="shared" si="21"/>
        <v>4800</v>
      </c>
      <c r="I321">
        <v>600</v>
      </c>
      <c r="J321">
        <v>600</v>
      </c>
      <c r="K321">
        <v>600</v>
      </c>
      <c r="L321">
        <v>600</v>
      </c>
      <c r="M321">
        <v>600</v>
      </c>
      <c r="N321">
        <v>600</v>
      </c>
      <c r="O321">
        <v>600</v>
      </c>
      <c r="P321">
        <v>600</v>
      </c>
      <c r="Q321" t="s">
        <v>2523</v>
      </c>
      <c r="R321" t="s">
        <v>2523</v>
      </c>
      <c r="S321" t="s">
        <v>2523</v>
      </c>
      <c r="T321" t="s">
        <v>2523</v>
      </c>
      <c r="U321">
        <f t="shared" si="20"/>
        <v>1</v>
      </c>
    </row>
    <row r="322" spans="1:21">
      <c r="A322" t="str">
        <f t="shared" si="22"/>
        <v>13.1-15</v>
      </c>
      <c r="B322">
        <f t="shared" si="23"/>
        <v>15</v>
      </c>
      <c r="C322">
        <v>13</v>
      </c>
      <c r="D322" t="s">
        <v>1404</v>
      </c>
      <c r="E322" t="s">
        <v>1119</v>
      </c>
      <c r="F322" t="s">
        <v>1175</v>
      </c>
      <c r="G322">
        <v>24</v>
      </c>
      <c r="H322">
        <f t="shared" si="21"/>
        <v>4800</v>
      </c>
      <c r="I322">
        <v>600</v>
      </c>
      <c r="J322">
        <v>600</v>
      </c>
      <c r="K322">
        <v>600</v>
      </c>
      <c r="L322">
        <v>600</v>
      </c>
      <c r="M322">
        <v>600</v>
      </c>
      <c r="N322">
        <v>600</v>
      </c>
      <c r="O322">
        <v>600</v>
      </c>
      <c r="P322">
        <v>600</v>
      </c>
      <c r="Q322" t="s">
        <v>2523</v>
      </c>
      <c r="R322" t="s">
        <v>2523</v>
      </c>
      <c r="S322" t="s">
        <v>2523</v>
      </c>
      <c r="T322" t="s">
        <v>2523</v>
      </c>
      <c r="U322">
        <f t="shared" ref="U322:U385" si="24">COUNTIF($D:$D,D322)</f>
        <v>1</v>
      </c>
    </row>
    <row r="323" spans="1:21">
      <c r="A323" t="str">
        <f t="shared" si="22"/>
        <v>13.1-16</v>
      </c>
      <c r="B323">
        <f t="shared" si="23"/>
        <v>16</v>
      </c>
      <c r="C323">
        <v>13</v>
      </c>
      <c r="D323" t="s">
        <v>1405</v>
      </c>
      <c r="E323" t="s">
        <v>1119</v>
      </c>
      <c r="F323" t="s">
        <v>1175</v>
      </c>
      <c r="G323">
        <v>24</v>
      </c>
      <c r="H323">
        <f t="shared" si="21"/>
        <v>4800</v>
      </c>
      <c r="I323">
        <v>600</v>
      </c>
      <c r="J323">
        <v>600</v>
      </c>
      <c r="K323">
        <v>600</v>
      </c>
      <c r="L323">
        <v>600</v>
      </c>
      <c r="M323">
        <v>600</v>
      </c>
      <c r="N323">
        <v>600</v>
      </c>
      <c r="O323">
        <v>600</v>
      </c>
      <c r="P323">
        <v>600</v>
      </c>
      <c r="Q323" t="s">
        <v>2523</v>
      </c>
      <c r="R323" t="s">
        <v>2523</v>
      </c>
      <c r="S323" t="s">
        <v>2523</v>
      </c>
      <c r="T323" t="s">
        <v>2523</v>
      </c>
      <c r="U323">
        <f t="shared" si="24"/>
        <v>1</v>
      </c>
    </row>
    <row r="324" spans="1:21">
      <c r="A324" t="str">
        <f t="shared" si="22"/>
        <v>13.1-17</v>
      </c>
      <c r="B324">
        <f t="shared" si="23"/>
        <v>17</v>
      </c>
      <c r="C324">
        <v>13</v>
      </c>
      <c r="D324" t="s">
        <v>1406</v>
      </c>
      <c r="E324" t="s">
        <v>1119</v>
      </c>
      <c r="F324" t="s">
        <v>1175</v>
      </c>
      <c r="G324">
        <v>24</v>
      </c>
      <c r="H324">
        <f t="shared" si="21"/>
        <v>4800</v>
      </c>
      <c r="I324">
        <v>600</v>
      </c>
      <c r="J324">
        <v>600</v>
      </c>
      <c r="K324">
        <v>600</v>
      </c>
      <c r="L324">
        <v>600</v>
      </c>
      <c r="M324">
        <v>600</v>
      </c>
      <c r="N324">
        <v>600</v>
      </c>
      <c r="O324">
        <v>600</v>
      </c>
      <c r="P324">
        <v>600</v>
      </c>
      <c r="Q324" t="s">
        <v>2523</v>
      </c>
      <c r="R324" t="s">
        <v>2523</v>
      </c>
      <c r="S324" t="s">
        <v>2523</v>
      </c>
      <c r="T324" t="s">
        <v>2523</v>
      </c>
      <c r="U324">
        <f t="shared" si="24"/>
        <v>1</v>
      </c>
    </row>
    <row r="325" spans="1:21">
      <c r="A325" t="str">
        <f t="shared" si="22"/>
        <v>13.1-18</v>
      </c>
      <c r="B325">
        <f t="shared" si="23"/>
        <v>18</v>
      </c>
      <c r="C325">
        <v>13</v>
      </c>
      <c r="D325" t="s">
        <v>1397</v>
      </c>
      <c r="E325" t="s">
        <v>1121</v>
      </c>
      <c r="F325" t="s">
        <v>1175</v>
      </c>
      <c r="G325">
        <v>24</v>
      </c>
      <c r="H325">
        <f t="shared" si="21"/>
        <v>20070</v>
      </c>
      <c r="I325" t="s">
        <v>2523</v>
      </c>
      <c r="J325" t="s">
        <v>2523</v>
      </c>
      <c r="K325" t="s">
        <v>2523</v>
      </c>
      <c r="L325">
        <v>2230</v>
      </c>
      <c r="M325">
        <v>2230</v>
      </c>
      <c r="N325">
        <v>2230</v>
      </c>
      <c r="O325">
        <v>2230</v>
      </c>
      <c r="P325">
        <v>2230</v>
      </c>
      <c r="Q325">
        <v>2230</v>
      </c>
      <c r="R325">
        <v>2230</v>
      </c>
      <c r="S325">
        <v>2230</v>
      </c>
      <c r="T325">
        <v>2230</v>
      </c>
      <c r="U325">
        <f t="shared" si="24"/>
        <v>2</v>
      </c>
    </row>
    <row r="326" spans="1:21">
      <c r="A326" t="str">
        <f t="shared" si="22"/>
        <v>13.1-19</v>
      </c>
      <c r="B326">
        <f t="shared" si="23"/>
        <v>19</v>
      </c>
      <c r="C326">
        <v>13</v>
      </c>
      <c r="D326" t="s">
        <v>1407</v>
      </c>
      <c r="E326" t="s">
        <v>1121</v>
      </c>
      <c r="F326" t="s">
        <v>1175</v>
      </c>
      <c r="G326">
        <v>24</v>
      </c>
      <c r="H326">
        <f t="shared" si="21"/>
        <v>11150</v>
      </c>
      <c r="I326">
        <v>2230</v>
      </c>
      <c r="J326">
        <v>2230</v>
      </c>
      <c r="K326">
        <v>2230</v>
      </c>
      <c r="L326">
        <v>2230</v>
      </c>
      <c r="M326">
        <v>2230</v>
      </c>
      <c r="N326" t="s">
        <v>2523</v>
      </c>
      <c r="O326" t="s">
        <v>2523</v>
      </c>
      <c r="P326" t="s">
        <v>2523</v>
      </c>
      <c r="Q326" t="s">
        <v>2523</v>
      </c>
      <c r="R326" t="s">
        <v>2523</v>
      </c>
      <c r="S326" t="s">
        <v>2523</v>
      </c>
      <c r="T326" t="s">
        <v>2523</v>
      </c>
      <c r="U326">
        <f t="shared" si="24"/>
        <v>1</v>
      </c>
    </row>
    <row r="327" spans="1:21">
      <c r="A327" t="str">
        <f t="shared" si="22"/>
        <v>13.1-20</v>
      </c>
      <c r="B327">
        <f t="shared" si="23"/>
        <v>20</v>
      </c>
      <c r="C327">
        <v>13</v>
      </c>
      <c r="D327" t="s">
        <v>1408</v>
      </c>
      <c r="E327" t="s">
        <v>1121</v>
      </c>
      <c r="F327" t="s">
        <v>1175</v>
      </c>
      <c r="G327">
        <v>24</v>
      </c>
      <c r="H327">
        <f t="shared" si="21"/>
        <v>26760</v>
      </c>
      <c r="I327">
        <v>2230</v>
      </c>
      <c r="J327">
        <v>2230</v>
      </c>
      <c r="K327">
        <v>2230</v>
      </c>
      <c r="L327">
        <v>2230</v>
      </c>
      <c r="M327">
        <v>2230</v>
      </c>
      <c r="N327">
        <v>2230</v>
      </c>
      <c r="O327">
        <v>2230</v>
      </c>
      <c r="P327">
        <v>2230</v>
      </c>
      <c r="Q327">
        <v>2230</v>
      </c>
      <c r="R327">
        <v>2230</v>
      </c>
      <c r="S327">
        <v>2230</v>
      </c>
      <c r="T327">
        <v>2230</v>
      </c>
      <c r="U327">
        <f t="shared" si="24"/>
        <v>1</v>
      </c>
    </row>
    <row r="328" spans="1:21">
      <c r="A328" t="str">
        <f t="shared" si="22"/>
        <v>13.1-21</v>
      </c>
      <c r="B328">
        <f t="shared" si="23"/>
        <v>21</v>
      </c>
      <c r="C328">
        <v>13</v>
      </c>
      <c r="D328" t="s">
        <v>1409</v>
      </c>
      <c r="E328" t="s">
        <v>1121</v>
      </c>
      <c r="F328" t="s">
        <v>1175</v>
      </c>
      <c r="G328">
        <v>24</v>
      </c>
      <c r="H328">
        <f t="shared" si="21"/>
        <v>26760</v>
      </c>
      <c r="I328">
        <v>2230</v>
      </c>
      <c r="J328">
        <v>2230</v>
      </c>
      <c r="K328">
        <v>2230</v>
      </c>
      <c r="L328">
        <v>2230</v>
      </c>
      <c r="M328">
        <v>2230</v>
      </c>
      <c r="N328">
        <v>2230</v>
      </c>
      <c r="O328">
        <v>2230</v>
      </c>
      <c r="P328">
        <v>2230</v>
      </c>
      <c r="Q328">
        <v>2230</v>
      </c>
      <c r="R328">
        <v>2230</v>
      </c>
      <c r="S328">
        <v>2230</v>
      </c>
      <c r="T328">
        <v>2230</v>
      </c>
      <c r="U328">
        <f t="shared" si="24"/>
        <v>1</v>
      </c>
    </row>
    <row r="329" spans="1:21">
      <c r="A329" t="str">
        <f t="shared" si="22"/>
        <v>13.1-22</v>
      </c>
      <c r="B329">
        <f t="shared" si="23"/>
        <v>22</v>
      </c>
      <c r="C329">
        <v>13</v>
      </c>
      <c r="D329" t="s">
        <v>1410</v>
      </c>
      <c r="E329" t="s">
        <v>1121</v>
      </c>
      <c r="F329" t="s">
        <v>1175</v>
      </c>
      <c r="G329">
        <v>24</v>
      </c>
      <c r="H329">
        <f t="shared" si="21"/>
        <v>15610</v>
      </c>
      <c r="I329">
        <v>2230</v>
      </c>
      <c r="J329">
        <v>2230</v>
      </c>
      <c r="K329">
        <v>2230</v>
      </c>
      <c r="L329">
        <v>2230</v>
      </c>
      <c r="M329">
        <v>2230</v>
      </c>
      <c r="N329">
        <v>2230</v>
      </c>
      <c r="O329">
        <v>2230</v>
      </c>
      <c r="P329" t="s">
        <v>2523</v>
      </c>
      <c r="Q329" t="s">
        <v>2523</v>
      </c>
      <c r="R329" t="s">
        <v>2523</v>
      </c>
      <c r="S329" t="s">
        <v>2523</v>
      </c>
      <c r="T329" t="s">
        <v>2523</v>
      </c>
      <c r="U329">
        <f t="shared" si="24"/>
        <v>1</v>
      </c>
    </row>
    <row r="330" spans="1:21">
      <c r="A330" t="str">
        <f t="shared" si="22"/>
        <v>13.1-23</v>
      </c>
      <c r="B330">
        <f t="shared" si="23"/>
        <v>23</v>
      </c>
      <c r="C330">
        <v>13</v>
      </c>
      <c r="D330" t="s">
        <v>2660</v>
      </c>
      <c r="E330" t="s">
        <v>1178</v>
      </c>
      <c r="F330" t="s">
        <v>1175</v>
      </c>
      <c r="G330">
        <v>12</v>
      </c>
      <c r="H330">
        <f t="shared" si="21"/>
        <v>12220</v>
      </c>
      <c r="I330" t="s">
        <v>2523</v>
      </c>
      <c r="J330" t="s">
        <v>2523</v>
      </c>
      <c r="K330" t="s">
        <v>2523</v>
      </c>
      <c r="L330" t="s">
        <v>2523</v>
      </c>
      <c r="M330" t="s">
        <v>2523</v>
      </c>
      <c r="N330" t="s">
        <v>2523</v>
      </c>
      <c r="O330" t="s">
        <v>2523</v>
      </c>
      <c r="P330" t="s">
        <v>2523</v>
      </c>
      <c r="Q330" t="s">
        <v>2523</v>
      </c>
      <c r="R330" t="s">
        <v>2523</v>
      </c>
      <c r="S330">
        <v>6110</v>
      </c>
      <c r="T330">
        <v>6110</v>
      </c>
      <c r="U330">
        <f t="shared" si="24"/>
        <v>1</v>
      </c>
    </row>
    <row r="331" spans="1:21">
      <c r="A331" t="str">
        <f t="shared" si="22"/>
        <v>13.1-24</v>
      </c>
      <c r="B331">
        <f t="shared" si="23"/>
        <v>24</v>
      </c>
      <c r="C331">
        <v>13</v>
      </c>
      <c r="D331" t="s">
        <v>1411</v>
      </c>
      <c r="E331" t="s">
        <v>1178</v>
      </c>
      <c r="F331" t="s">
        <v>1175</v>
      </c>
      <c r="G331">
        <v>12</v>
      </c>
      <c r="H331">
        <f t="shared" si="21"/>
        <v>30550</v>
      </c>
      <c r="I331">
        <v>6110</v>
      </c>
      <c r="J331">
        <v>6110</v>
      </c>
      <c r="K331">
        <v>6110</v>
      </c>
      <c r="L331">
        <v>6110</v>
      </c>
      <c r="M331">
        <v>6110</v>
      </c>
      <c r="N331" t="s">
        <v>2523</v>
      </c>
      <c r="O331" t="s">
        <v>2523</v>
      </c>
      <c r="P331" t="s">
        <v>2523</v>
      </c>
      <c r="Q331" t="s">
        <v>2523</v>
      </c>
      <c r="R331" t="s">
        <v>2523</v>
      </c>
      <c r="S331" t="s">
        <v>2523</v>
      </c>
      <c r="T331" t="s">
        <v>2523</v>
      </c>
      <c r="U331">
        <f t="shared" si="24"/>
        <v>1</v>
      </c>
    </row>
    <row r="332" spans="1:21">
      <c r="A332" t="str">
        <f t="shared" si="22"/>
        <v>13.1-25</v>
      </c>
      <c r="B332">
        <f t="shared" si="23"/>
        <v>25</v>
      </c>
      <c r="C332">
        <v>13</v>
      </c>
      <c r="D332" t="s">
        <v>1393</v>
      </c>
      <c r="E332" t="s">
        <v>1124</v>
      </c>
      <c r="F332" t="s">
        <v>1171</v>
      </c>
      <c r="G332">
        <v>60</v>
      </c>
      <c r="H332">
        <f t="shared" si="21"/>
        <v>9840</v>
      </c>
      <c r="I332">
        <v>820</v>
      </c>
      <c r="J332">
        <v>820</v>
      </c>
      <c r="K332">
        <v>820</v>
      </c>
      <c r="L332">
        <v>820</v>
      </c>
      <c r="M332">
        <v>820</v>
      </c>
      <c r="N332">
        <v>820</v>
      </c>
      <c r="O332">
        <v>820</v>
      </c>
      <c r="P332">
        <v>820</v>
      </c>
      <c r="Q332">
        <v>820</v>
      </c>
      <c r="R332">
        <v>820</v>
      </c>
      <c r="S332">
        <v>820</v>
      </c>
      <c r="T332">
        <v>820</v>
      </c>
      <c r="U332">
        <f t="shared" si="24"/>
        <v>1</v>
      </c>
    </row>
    <row r="333" spans="1:21">
      <c r="A333" t="str">
        <f t="shared" si="22"/>
        <v>13.1-26</v>
      </c>
      <c r="B333">
        <f t="shared" si="23"/>
        <v>26</v>
      </c>
      <c r="C333">
        <v>13</v>
      </c>
      <c r="D333" t="s">
        <v>1394</v>
      </c>
      <c r="E333" t="s">
        <v>1120</v>
      </c>
      <c r="F333" t="s">
        <v>1171</v>
      </c>
      <c r="G333">
        <v>60</v>
      </c>
      <c r="H333">
        <f t="shared" si="21"/>
        <v>33600</v>
      </c>
      <c r="I333">
        <v>2800</v>
      </c>
      <c r="J333">
        <v>2800</v>
      </c>
      <c r="K333">
        <v>2800</v>
      </c>
      <c r="L333">
        <v>2800</v>
      </c>
      <c r="M333">
        <v>2800</v>
      </c>
      <c r="N333">
        <v>2800</v>
      </c>
      <c r="O333">
        <v>2800</v>
      </c>
      <c r="P333">
        <v>2800</v>
      </c>
      <c r="Q333">
        <v>2800</v>
      </c>
      <c r="R333">
        <v>2800</v>
      </c>
      <c r="S333">
        <v>2800</v>
      </c>
      <c r="T333">
        <v>2800</v>
      </c>
      <c r="U333">
        <f t="shared" si="24"/>
        <v>1</v>
      </c>
    </row>
    <row r="334" spans="1:21">
      <c r="A334" t="str">
        <f t="shared" si="22"/>
        <v>13.1-27</v>
      </c>
      <c r="B334">
        <f t="shared" si="23"/>
        <v>27</v>
      </c>
      <c r="C334">
        <v>13</v>
      </c>
      <c r="D334" t="s">
        <v>1412</v>
      </c>
      <c r="E334" t="s">
        <v>1122</v>
      </c>
      <c r="F334" t="s">
        <v>1171</v>
      </c>
      <c r="G334">
        <v>30</v>
      </c>
      <c r="H334">
        <f t="shared" si="21"/>
        <v>93000</v>
      </c>
      <c r="I334">
        <v>7750</v>
      </c>
      <c r="J334">
        <v>7750</v>
      </c>
      <c r="K334">
        <v>7750</v>
      </c>
      <c r="L334">
        <v>7750</v>
      </c>
      <c r="M334">
        <v>7750</v>
      </c>
      <c r="N334">
        <v>7750</v>
      </c>
      <c r="O334">
        <v>7750</v>
      </c>
      <c r="P334">
        <v>7750</v>
      </c>
      <c r="Q334">
        <v>7750</v>
      </c>
      <c r="R334">
        <v>7750</v>
      </c>
      <c r="S334">
        <v>7750</v>
      </c>
      <c r="T334">
        <v>7750</v>
      </c>
      <c r="U334">
        <f t="shared" si="24"/>
        <v>1</v>
      </c>
    </row>
    <row r="335" spans="1:21">
      <c r="A335" t="str">
        <f t="shared" si="22"/>
        <v>14.1-1</v>
      </c>
      <c r="B335">
        <f t="shared" si="23"/>
        <v>1</v>
      </c>
      <c r="C335">
        <v>14</v>
      </c>
      <c r="D335" t="s">
        <v>1415</v>
      </c>
      <c r="E335" t="s">
        <v>1174</v>
      </c>
      <c r="F335" t="s">
        <v>1175</v>
      </c>
      <c r="G335">
        <v>48</v>
      </c>
      <c r="H335">
        <f t="shared" si="21"/>
        <v>39360</v>
      </c>
      <c r="I335">
        <v>3280</v>
      </c>
      <c r="J335">
        <v>3280</v>
      </c>
      <c r="K335">
        <v>3280</v>
      </c>
      <c r="L335">
        <v>3280</v>
      </c>
      <c r="M335">
        <v>3280</v>
      </c>
      <c r="N335">
        <v>3280</v>
      </c>
      <c r="O335">
        <v>3280</v>
      </c>
      <c r="P335">
        <v>3280</v>
      </c>
      <c r="Q335">
        <v>3280</v>
      </c>
      <c r="R335">
        <v>3280</v>
      </c>
      <c r="S335">
        <v>3280</v>
      </c>
      <c r="T335">
        <v>3280</v>
      </c>
      <c r="U335">
        <f t="shared" si="24"/>
        <v>1</v>
      </c>
    </row>
    <row r="336" spans="1:21">
      <c r="A336" t="str">
        <f t="shared" si="22"/>
        <v>14.1-2</v>
      </c>
      <c r="B336">
        <f t="shared" si="23"/>
        <v>2</v>
      </c>
      <c r="C336">
        <v>14</v>
      </c>
      <c r="D336" t="s">
        <v>1416</v>
      </c>
      <c r="E336" t="s">
        <v>1174</v>
      </c>
      <c r="F336" t="s">
        <v>1175</v>
      </c>
      <c r="G336">
        <v>48</v>
      </c>
      <c r="H336">
        <f t="shared" si="21"/>
        <v>39360</v>
      </c>
      <c r="I336">
        <v>3280</v>
      </c>
      <c r="J336">
        <v>3280</v>
      </c>
      <c r="K336">
        <v>3280</v>
      </c>
      <c r="L336">
        <v>3280</v>
      </c>
      <c r="M336">
        <v>3280</v>
      </c>
      <c r="N336">
        <v>3280</v>
      </c>
      <c r="O336">
        <v>3280</v>
      </c>
      <c r="P336">
        <v>3280</v>
      </c>
      <c r="Q336">
        <v>3280</v>
      </c>
      <c r="R336">
        <v>3280</v>
      </c>
      <c r="S336">
        <v>3280</v>
      </c>
      <c r="T336">
        <v>3280</v>
      </c>
      <c r="U336">
        <f t="shared" si="24"/>
        <v>1</v>
      </c>
    </row>
    <row r="337" spans="1:21">
      <c r="A337" t="str">
        <f t="shared" si="22"/>
        <v>14.1-3</v>
      </c>
      <c r="B337">
        <f t="shared" si="23"/>
        <v>3</v>
      </c>
      <c r="C337">
        <v>14</v>
      </c>
      <c r="D337" t="s">
        <v>1417</v>
      </c>
      <c r="E337" t="s">
        <v>1119</v>
      </c>
      <c r="F337" t="s">
        <v>1175</v>
      </c>
      <c r="G337">
        <v>24</v>
      </c>
      <c r="H337">
        <f t="shared" si="21"/>
        <v>7200</v>
      </c>
      <c r="I337">
        <v>600</v>
      </c>
      <c r="J337">
        <v>600</v>
      </c>
      <c r="K337">
        <v>600</v>
      </c>
      <c r="L337">
        <v>600</v>
      </c>
      <c r="M337">
        <v>600</v>
      </c>
      <c r="N337">
        <v>600</v>
      </c>
      <c r="O337">
        <v>600</v>
      </c>
      <c r="P337">
        <v>600</v>
      </c>
      <c r="Q337">
        <v>600</v>
      </c>
      <c r="R337">
        <v>600</v>
      </c>
      <c r="S337">
        <v>600</v>
      </c>
      <c r="T337">
        <v>600</v>
      </c>
      <c r="U337">
        <f t="shared" si="24"/>
        <v>1</v>
      </c>
    </row>
    <row r="338" spans="1:21">
      <c r="A338" t="str">
        <f t="shared" si="22"/>
        <v>14.1-4</v>
      </c>
      <c r="B338">
        <f t="shared" si="23"/>
        <v>4</v>
      </c>
      <c r="C338">
        <v>14</v>
      </c>
      <c r="D338" t="s">
        <v>2661</v>
      </c>
      <c r="E338" t="s">
        <v>1119</v>
      </c>
      <c r="F338" t="s">
        <v>1175</v>
      </c>
      <c r="G338">
        <v>24</v>
      </c>
      <c r="H338">
        <f t="shared" si="21"/>
        <v>2400</v>
      </c>
      <c r="I338" t="s">
        <v>2523</v>
      </c>
      <c r="J338" t="s">
        <v>2523</v>
      </c>
      <c r="K338" t="s">
        <v>2523</v>
      </c>
      <c r="L338" t="s">
        <v>2523</v>
      </c>
      <c r="M338" t="s">
        <v>2523</v>
      </c>
      <c r="N338" t="s">
        <v>2523</v>
      </c>
      <c r="O338" t="s">
        <v>2523</v>
      </c>
      <c r="P338" t="s">
        <v>2523</v>
      </c>
      <c r="Q338">
        <v>600</v>
      </c>
      <c r="R338">
        <v>600</v>
      </c>
      <c r="S338">
        <v>600</v>
      </c>
      <c r="T338">
        <v>600</v>
      </c>
      <c r="U338">
        <f t="shared" si="24"/>
        <v>1</v>
      </c>
    </row>
    <row r="339" spans="1:21">
      <c r="A339" t="str">
        <f t="shared" si="22"/>
        <v>14.1-5</v>
      </c>
      <c r="B339">
        <f t="shared" si="23"/>
        <v>5</v>
      </c>
      <c r="C339">
        <v>14</v>
      </c>
      <c r="D339" t="s">
        <v>1418</v>
      </c>
      <c r="E339" t="s">
        <v>1119</v>
      </c>
      <c r="F339" t="s">
        <v>1175</v>
      </c>
      <c r="G339">
        <v>24</v>
      </c>
      <c r="H339">
        <f t="shared" si="21"/>
        <v>6600</v>
      </c>
      <c r="I339">
        <v>600</v>
      </c>
      <c r="J339">
        <v>600</v>
      </c>
      <c r="K339">
        <v>600</v>
      </c>
      <c r="L339">
        <v>600</v>
      </c>
      <c r="M339">
        <v>600</v>
      </c>
      <c r="N339">
        <v>600</v>
      </c>
      <c r="O339">
        <v>600</v>
      </c>
      <c r="P339">
        <v>600</v>
      </c>
      <c r="Q339">
        <v>600</v>
      </c>
      <c r="R339">
        <v>600</v>
      </c>
      <c r="S339">
        <v>600</v>
      </c>
      <c r="T339" t="s">
        <v>2523</v>
      </c>
      <c r="U339">
        <f t="shared" si="24"/>
        <v>1</v>
      </c>
    </row>
    <row r="340" spans="1:21">
      <c r="A340" t="str">
        <f t="shared" si="22"/>
        <v>14.1-6</v>
      </c>
      <c r="B340">
        <f t="shared" si="23"/>
        <v>6</v>
      </c>
      <c r="C340">
        <v>14</v>
      </c>
      <c r="D340" t="s">
        <v>2662</v>
      </c>
      <c r="E340" t="s">
        <v>1119</v>
      </c>
      <c r="F340" t="s">
        <v>1175</v>
      </c>
      <c r="G340">
        <v>24</v>
      </c>
      <c r="H340">
        <f t="shared" si="21"/>
        <v>2400</v>
      </c>
      <c r="I340" t="s">
        <v>2523</v>
      </c>
      <c r="J340" t="s">
        <v>2523</v>
      </c>
      <c r="K340" t="s">
        <v>2523</v>
      </c>
      <c r="L340" t="s">
        <v>2523</v>
      </c>
      <c r="M340" t="s">
        <v>2523</v>
      </c>
      <c r="N340" t="s">
        <v>2523</v>
      </c>
      <c r="O340" t="s">
        <v>2523</v>
      </c>
      <c r="P340" t="s">
        <v>2523</v>
      </c>
      <c r="Q340">
        <v>600</v>
      </c>
      <c r="R340">
        <v>600</v>
      </c>
      <c r="S340">
        <v>600</v>
      </c>
      <c r="T340">
        <v>600</v>
      </c>
      <c r="U340">
        <f t="shared" si="24"/>
        <v>1</v>
      </c>
    </row>
    <row r="341" spans="1:21">
      <c r="A341" t="str">
        <f t="shared" si="22"/>
        <v>14.1-7</v>
      </c>
      <c r="B341">
        <f t="shared" si="23"/>
        <v>7</v>
      </c>
      <c r="C341">
        <v>14</v>
      </c>
      <c r="D341" t="s">
        <v>2663</v>
      </c>
      <c r="E341" t="s">
        <v>1119</v>
      </c>
      <c r="F341" t="s">
        <v>1175</v>
      </c>
      <c r="G341">
        <v>24</v>
      </c>
      <c r="H341">
        <f t="shared" si="21"/>
        <v>2400</v>
      </c>
      <c r="I341" t="s">
        <v>2523</v>
      </c>
      <c r="J341" t="s">
        <v>2523</v>
      </c>
      <c r="K341" t="s">
        <v>2523</v>
      </c>
      <c r="L341" t="s">
        <v>2523</v>
      </c>
      <c r="M341" t="s">
        <v>2523</v>
      </c>
      <c r="N341" t="s">
        <v>2523</v>
      </c>
      <c r="O341" t="s">
        <v>2523</v>
      </c>
      <c r="P341" t="s">
        <v>2523</v>
      </c>
      <c r="Q341">
        <v>600</v>
      </c>
      <c r="R341">
        <v>600</v>
      </c>
      <c r="S341">
        <v>600</v>
      </c>
      <c r="T341">
        <v>600</v>
      </c>
      <c r="U341">
        <f t="shared" si="24"/>
        <v>1</v>
      </c>
    </row>
    <row r="342" spans="1:21">
      <c r="A342" t="str">
        <f t="shared" si="22"/>
        <v>14.1-8</v>
      </c>
      <c r="B342">
        <f t="shared" si="23"/>
        <v>8</v>
      </c>
      <c r="C342">
        <v>14</v>
      </c>
      <c r="D342" t="s">
        <v>1419</v>
      </c>
      <c r="E342" t="s">
        <v>1119</v>
      </c>
      <c r="F342" t="s">
        <v>1175</v>
      </c>
      <c r="G342">
        <v>24</v>
      </c>
      <c r="H342">
        <f t="shared" si="21"/>
        <v>4200</v>
      </c>
      <c r="I342">
        <v>600</v>
      </c>
      <c r="J342">
        <v>600</v>
      </c>
      <c r="K342">
        <v>600</v>
      </c>
      <c r="L342">
        <v>600</v>
      </c>
      <c r="M342">
        <v>600</v>
      </c>
      <c r="N342">
        <v>600</v>
      </c>
      <c r="O342">
        <v>600</v>
      </c>
      <c r="P342" t="s">
        <v>2523</v>
      </c>
      <c r="Q342" t="s">
        <v>2523</v>
      </c>
      <c r="R342" t="s">
        <v>2523</v>
      </c>
      <c r="S342" t="s">
        <v>2523</v>
      </c>
      <c r="T342" t="s">
        <v>2523</v>
      </c>
      <c r="U342">
        <f t="shared" si="24"/>
        <v>1</v>
      </c>
    </row>
    <row r="343" spans="1:21">
      <c r="A343" t="str">
        <f t="shared" si="22"/>
        <v>14.1-9</v>
      </c>
      <c r="B343">
        <f t="shared" si="23"/>
        <v>9</v>
      </c>
      <c r="C343">
        <v>14</v>
      </c>
      <c r="D343" t="s">
        <v>1420</v>
      </c>
      <c r="E343" t="s">
        <v>1119</v>
      </c>
      <c r="F343" t="s">
        <v>1175</v>
      </c>
      <c r="G343">
        <v>24</v>
      </c>
      <c r="H343">
        <f t="shared" si="21"/>
        <v>4200</v>
      </c>
      <c r="I343">
        <v>600</v>
      </c>
      <c r="J343">
        <v>600</v>
      </c>
      <c r="K343">
        <v>600</v>
      </c>
      <c r="L343">
        <v>600</v>
      </c>
      <c r="M343">
        <v>600</v>
      </c>
      <c r="N343">
        <v>600</v>
      </c>
      <c r="O343">
        <v>600</v>
      </c>
      <c r="P343" t="s">
        <v>2523</v>
      </c>
      <c r="Q343" t="s">
        <v>2523</v>
      </c>
      <c r="R343" t="s">
        <v>2523</v>
      </c>
      <c r="S343" t="s">
        <v>2523</v>
      </c>
      <c r="T343" t="s">
        <v>2523</v>
      </c>
      <c r="U343">
        <f t="shared" si="24"/>
        <v>1</v>
      </c>
    </row>
    <row r="344" spans="1:21">
      <c r="A344" t="str">
        <f t="shared" si="22"/>
        <v>14.1-10</v>
      </c>
      <c r="B344">
        <f t="shared" si="23"/>
        <v>10</v>
      </c>
      <c r="C344">
        <v>14</v>
      </c>
      <c r="D344" t="s">
        <v>1421</v>
      </c>
      <c r="E344" t="s">
        <v>1119</v>
      </c>
      <c r="F344" t="s">
        <v>1175</v>
      </c>
      <c r="G344">
        <v>24</v>
      </c>
      <c r="H344">
        <f t="shared" si="21"/>
        <v>7200</v>
      </c>
      <c r="I344">
        <v>600</v>
      </c>
      <c r="J344">
        <v>600</v>
      </c>
      <c r="K344">
        <v>600</v>
      </c>
      <c r="L344">
        <v>600</v>
      </c>
      <c r="M344">
        <v>600</v>
      </c>
      <c r="N344">
        <v>600</v>
      </c>
      <c r="O344">
        <v>600</v>
      </c>
      <c r="P344">
        <v>600</v>
      </c>
      <c r="Q344">
        <v>600</v>
      </c>
      <c r="R344">
        <v>600</v>
      </c>
      <c r="S344">
        <v>600</v>
      </c>
      <c r="T344">
        <v>600</v>
      </c>
      <c r="U344">
        <f t="shared" si="24"/>
        <v>1</v>
      </c>
    </row>
    <row r="345" spans="1:21">
      <c r="A345" t="str">
        <f t="shared" si="22"/>
        <v>14.1-11</v>
      </c>
      <c r="B345">
        <f t="shared" si="23"/>
        <v>11</v>
      </c>
      <c r="C345">
        <v>14</v>
      </c>
      <c r="D345" t="s">
        <v>1422</v>
      </c>
      <c r="E345" t="s">
        <v>1119</v>
      </c>
      <c r="F345" t="s">
        <v>1175</v>
      </c>
      <c r="G345">
        <v>24</v>
      </c>
      <c r="H345">
        <f t="shared" si="21"/>
        <v>4200</v>
      </c>
      <c r="I345">
        <v>600</v>
      </c>
      <c r="J345">
        <v>600</v>
      </c>
      <c r="K345">
        <v>600</v>
      </c>
      <c r="L345">
        <v>600</v>
      </c>
      <c r="M345">
        <v>600</v>
      </c>
      <c r="N345">
        <v>600</v>
      </c>
      <c r="O345">
        <v>600</v>
      </c>
      <c r="P345" t="s">
        <v>2523</v>
      </c>
      <c r="Q345" t="s">
        <v>2523</v>
      </c>
      <c r="R345" t="s">
        <v>2523</v>
      </c>
      <c r="S345" t="s">
        <v>2523</v>
      </c>
      <c r="T345" t="s">
        <v>2523</v>
      </c>
      <c r="U345">
        <f t="shared" si="24"/>
        <v>2</v>
      </c>
    </row>
    <row r="346" spans="1:21">
      <c r="A346" t="str">
        <f t="shared" si="22"/>
        <v>14.1-12</v>
      </c>
      <c r="B346">
        <f t="shared" si="23"/>
        <v>12</v>
      </c>
      <c r="C346">
        <v>14</v>
      </c>
      <c r="D346" t="s">
        <v>1423</v>
      </c>
      <c r="E346" t="s">
        <v>1119</v>
      </c>
      <c r="F346" t="s">
        <v>1175</v>
      </c>
      <c r="G346">
        <v>24</v>
      </c>
      <c r="H346">
        <f t="shared" si="21"/>
        <v>7200</v>
      </c>
      <c r="I346">
        <v>600</v>
      </c>
      <c r="J346">
        <v>600</v>
      </c>
      <c r="K346">
        <v>600</v>
      </c>
      <c r="L346">
        <v>600</v>
      </c>
      <c r="M346">
        <v>600</v>
      </c>
      <c r="N346">
        <v>600</v>
      </c>
      <c r="O346">
        <v>600</v>
      </c>
      <c r="P346">
        <v>600</v>
      </c>
      <c r="Q346">
        <v>600</v>
      </c>
      <c r="R346">
        <v>600</v>
      </c>
      <c r="S346">
        <v>600</v>
      </c>
      <c r="T346">
        <v>600</v>
      </c>
      <c r="U346">
        <f t="shared" si="24"/>
        <v>1</v>
      </c>
    </row>
    <row r="347" spans="1:21">
      <c r="A347" t="str">
        <f t="shared" si="22"/>
        <v>14.1-13</v>
      </c>
      <c r="B347">
        <f t="shared" si="23"/>
        <v>13</v>
      </c>
      <c r="C347">
        <v>14</v>
      </c>
      <c r="D347" t="s">
        <v>1424</v>
      </c>
      <c r="E347" t="s">
        <v>1119</v>
      </c>
      <c r="F347" t="s">
        <v>1175</v>
      </c>
      <c r="G347">
        <v>24</v>
      </c>
      <c r="H347">
        <f t="shared" si="21"/>
        <v>7200</v>
      </c>
      <c r="I347">
        <v>600</v>
      </c>
      <c r="J347">
        <v>600</v>
      </c>
      <c r="K347">
        <v>600</v>
      </c>
      <c r="L347">
        <v>600</v>
      </c>
      <c r="M347">
        <v>600</v>
      </c>
      <c r="N347">
        <v>600</v>
      </c>
      <c r="O347">
        <v>600</v>
      </c>
      <c r="P347">
        <v>600</v>
      </c>
      <c r="Q347">
        <v>600</v>
      </c>
      <c r="R347">
        <v>600</v>
      </c>
      <c r="S347">
        <v>600</v>
      </c>
      <c r="T347">
        <v>600</v>
      </c>
      <c r="U347">
        <f t="shared" si="24"/>
        <v>1</v>
      </c>
    </row>
    <row r="348" spans="1:21">
      <c r="A348" t="str">
        <f t="shared" si="22"/>
        <v>14.1-14</v>
      </c>
      <c r="B348">
        <f t="shared" si="23"/>
        <v>14</v>
      </c>
      <c r="C348">
        <v>14</v>
      </c>
      <c r="D348" t="s">
        <v>1425</v>
      </c>
      <c r="E348" t="s">
        <v>1119</v>
      </c>
      <c r="F348" t="s">
        <v>1175</v>
      </c>
      <c r="G348">
        <v>24</v>
      </c>
      <c r="H348">
        <f t="shared" si="21"/>
        <v>7200</v>
      </c>
      <c r="I348">
        <v>600</v>
      </c>
      <c r="J348">
        <v>600</v>
      </c>
      <c r="K348">
        <v>600</v>
      </c>
      <c r="L348">
        <v>600</v>
      </c>
      <c r="M348">
        <v>600</v>
      </c>
      <c r="N348">
        <v>600</v>
      </c>
      <c r="O348">
        <v>600</v>
      </c>
      <c r="P348">
        <v>600</v>
      </c>
      <c r="Q348">
        <v>600</v>
      </c>
      <c r="R348">
        <v>600</v>
      </c>
      <c r="S348">
        <v>600</v>
      </c>
      <c r="T348">
        <v>600</v>
      </c>
      <c r="U348">
        <f t="shared" si="24"/>
        <v>1</v>
      </c>
    </row>
    <row r="349" spans="1:21">
      <c r="A349" t="str">
        <f t="shared" si="22"/>
        <v>14.1-15</v>
      </c>
      <c r="B349">
        <f t="shared" si="23"/>
        <v>15</v>
      </c>
      <c r="C349">
        <v>14</v>
      </c>
      <c r="D349" t="s">
        <v>2664</v>
      </c>
      <c r="E349" t="s">
        <v>1119</v>
      </c>
      <c r="F349" t="s">
        <v>1175</v>
      </c>
      <c r="G349">
        <v>24</v>
      </c>
      <c r="H349">
        <f t="shared" ref="H349:H408" si="25">SUM(I349:T349)</f>
        <v>2400</v>
      </c>
      <c r="I349" t="s">
        <v>2523</v>
      </c>
      <c r="J349" t="s">
        <v>2523</v>
      </c>
      <c r="K349" t="s">
        <v>2523</v>
      </c>
      <c r="L349" t="s">
        <v>2523</v>
      </c>
      <c r="M349" t="s">
        <v>2523</v>
      </c>
      <c r="N349" t="s">
        <v>2523</v>
      </c>
      <c r="O349" t="s">
        <v>2523</v>
      </c>
      <c r="P349" t="s">
        <v>2523</v>
      </c>
      <c r="Q349">
        <v>600</v>
      </c>
      <c r="R349">
        <v>600</v>
      </c>
      <c r="S349">
        <v>600</v>
      </c>
      <c r="T349">
        <v>600</v>
      </c>
      <c r="U349">
        <f t="shared" si="24"/>
        <v>1</v>
      </c>
    </row>
    <row r="350" spans="1:21">
      <c r="A350" t="str">
        <f t="shared" si="22"/>
        <v>14.1-16</v>
      </c>
      <c r="B350">
        <f t="shared" si="23"/>
        <v>16</v>
      </c>
      <c r="C350">
        <v>14</v>
      </c>
      <c r="D350" t="s">
        <v>1426</v>
      </c>
      <c r="E350" t="s">
        <v>1119</v>
      </c>
      <c r="F350" t="s">
        <v>1175</v>
      </c>
      <c r="G350">
        <v>24</v>
      </c>
      <c r="H350">
        <f t="shared" si="25"/>
        <v>4200</v>
      </c>
      <c r="I350">
        <v>600</v>
      </c>
      <c r="J350">
        <v>600</v>
      </c>
      <c r="K350">
        <v>600</v>
      </c>
      <c r="L350">
        <v>600</v>
      </c>
      <c r="M350">
        <v>600</v>
      </c>
      <c r="N350">
        <v>600</v>
      </c>
      <c r="O350">
        <v>600</v>
      </c>
      <c r="P350" t="s">
        <v>2523</v>
      </c>
      <c r="Q350" t="s">
        <v>2523</v>
      </c>
      <c r="R350" t="s">
        <v>2523</v>
      </c>
      <c r="S350" t="s">
        <v>2523</v>
      </c>
      <c r="T350" t="s">
        <v>2523</v>
      </c>
      <c r="U350">
        <f t="shared" si="24"/>
        <v>2</v>
      </c>
    </row>
    <row r="351" spans="1:21">
      <c r="A351" t="str">
        <f t="shared" si="22"/>
        <v>14.1-17</v>
      </c>
      <c r="B351">
        <f t="shared" si="23"/>
        <v>17</v>
      </c>
      <c r="C351">
        <v>14</v>
      </c>
      <c r="D351" t="s">
        <v>2665</v>
      </c>
      <c r="E351" t="s">
        <v>1119</v>
      </c>
      <c r="F351" t="s">
        <v>1175</v>
      </c>
      <c r="G351">
        <v>24</v>
      </c>
      <c r="H351">
        <f t="shared" si="25"/>
        <v>1200</v>
      </c>
      <c r="I351" t="s">
        <v>2523</v>
      </c>
      <c r="J351" t="s">
        <v>2523</v>
      </c>
      <c r="K351" t="s">
        <v>2523</v>
      </c>
      <c r="L351" t="s">
        <v>2523</v>
      </c>
      <c r="M351" t="s">
        <v>2523</v>
      </c>
      <c r="N351" t="s">
        <v>2523</v>
      </c>
      <c r="O351" t="s">
        <v>2523</v>
      </c>
      <c r="P351" t="s">
        <v>2523</v>
      </c>
      <c r="Q351" t="s">
        <v>2523</v>
      </c>
      <c r="R351" t="s">
        <v>2523</v>
      </c>
      <c r="S351">
        <v>600</v>
      </c>
      <c r="T351">
        <v>600</v>
      </c>
      <c r="U351">
        <f t="shared" si="24"/>
        <v>1</v>
      </c>
    </row>
    <row r="352" spans="1:21">
      <c r="A352" t="str">
        <f t="shared" si="22"/>
        <v>14.1-18</v>
      </c>
      <c r="B352">
        <f t="shared" si="23"/>
        <v>18</v>
      </c>
      <c r="C352">
        <v>14</v>
      </c>
      <c r="D352" t="s">
        <v>1427</v>
      </c>
      <c r="E352" t="s">
        <v>1119</v>
      </c>
      <c r="F352" t="s">
        <v>1175</v>
      </c>
      <c r="G352">
        <v>24</v>
      </c>
      <c r="H352">
        <f t="shared" si="25"/>
        <v>4200</v>
      </c>
      <c r="I352">
        <v>600</v>
      </c>
      <c r="J352">
        <v>600</v>
      </c>
      <c r="K352">
        <v>600</v>
      </c>
      <c r="L352">
        <v>600</v>
      </c>
      <c r="M352">
        <v>600</v>
      </c>
      <c r="N352">
        <v>600</v>
      </c>
      <c r="O352">
        <v>600</v>
      </c>
      <c r="P352" t="s">
        <v>2523</v>
      </c>
      <c r="Q352" t="s">
        <v>2523</v>
      </c>
      <c r="R352" t="s">
        <v>2523</v>
      </c>
      <c r="S352" t="s">
        <v>2523</v>
      </c>
      <c r="T352" t="s">
        <v>2523</v>
      </c>
      <c r="U352">
        <f t="shared" si="24"/>
        <v>1</v>
      </c>
    </row>
    <row r="353" spans="1:21">
      <c r="A353" t="str">
        <f t="shared" si="22"/>
        <v>14.1-19</v>
      </c>
      <c r="B353">
        <f t="shared" si="23"/>
        <v>19</v>
      </c>
      <c r="C353">
        <v>14</v>
      </c>
      <c r="D353" t="s">
        <v>1428</v>
      </c>
      <c r="E353" t="s">
        <v>1119</v>
      </c>
      <c r="F353" t="s">
        <v>1175</v>
      </c>
      <c r="G353">
        <v>24</v>
      </c>
      <c r="H353">
        <f t="shared" si="25"/>
        <v>4200</v>
      </c>
      <c r="I353">
        <v>600</v>
      </c>
      <c r="J353">
        <v>600</v>
      </c>
      <c r="K353">
        <v>600</v>
      </c>
      <c r="L353">
        <v>600</v>
      </c>
      <c r="M353">
        <v>600</v>
      </c>
      <c r="N353">
        <v>600</v>
      </c>
      <c r="O353">
        <v>600</v>
      </c>
      <c r="P353" t="s">
        <v>2523</v>
      </c>
      <c r="Q353" t="s">
        <v>2523</v>
      </c>
      <c r="R353" t="s">
        <v>2523</v>
      </c>
      <c r="S353" t="s">
        <v>2523</v>
      </c>
      <c r="T353" t="s">
        <v>2523</v>
      </c>
      <c r="U353">
        <f t="shared" si="24"/>
        <v>1</v>
      </c>
    </row>
    <row r="354" spans="1:21">
      <c r="A354" t="str">
        <f t="shared" ref="A354:A417" si="26">CONCATENATE(C354,".1-",B354)</f>
        <v>14.1-20</v>
      </c>
      <c r="B354">
        <f t="shared" ref="B354:B417" si="27">IF(C354&lt;&gt;C353,1,B353+1)</f>
        <v>20</v>
      </c>
      <c r="C354">
        <v>14</v>
      </c>
      <c r="D354" t="s">
        <v>2666</v>
      </c>
      <c r="E354" t="s">
        <v>1119</v>
      </c>
      <c r="F354" t="s">
        <v>1175</v>
      </c>
      <c r="G354">
        <v>24</v>
      </c>
      <c r="H354">
        <f t="shared" si="25"/>
        <v>2400</v>
      </c>
      <c r="I354" t="s">
        <v>2523</v>
      </c>
      <c r="J354" t="s">
        <v>2523</v>
      </c>
      <c r="K354" t="s">
        <v>2523</v>
      </c>
      <c r="L354" t="s">
        <v>2523</v>
      </c>
      <c r="M354" t="s">
        <v>2523</v>
      </c>
      <c r="N354" t="s">
        <v>2523</v>
      </c>
      <c r="O354" t="s">
        <v>2523</v>
      </c>
      <c r="P354" t="s">
        <v>2523</v>
      </c>
      <c r="Q354">
        <v>600</v>
      </c>
      <c r="R354">
        <v>600</v>
      </c>
      <c r="S354">
        <v>600</v>
      </c>
      <c r="T354">
        <v>600</v>
      </c>
      <c r="U354">
        <f t="shared" si="24"/>
        <v>1</v>
      </c>
    </row>
    <row r="355" spans="1:21">
      <c r="A355" t="str">
        <f t="shared" si="26"/>
        <v>14.1-21</v>
      </c>
      <c r="B355">
        <f t="shared" si="27"/>
        <v>21</v>
      </c>
      <c r="C355">
        <v>14</v>
      </c>
      <c r="D355" t="s">
        <v>1429</v>
      </c>
      <c r="E355" t="s">
        <v>1119</v>
      </c>
      <c r="F355" t="s">
        <v>1175</v>
      </c>
      <c r="G355">
        <v>24</v>
      </c>
      <c r="H355">
        <f t="shared" si="25"/>
        <v>5400</v>
      </c>
      <c r="I355">
        <v>600</v>
      </c>
      <c r="J355">
        <v>600</v>
      </c>
      <c r="K355">
        <v>600</v>
      </c>
      <c r="L355">
        <v>600</v>
      </c>
      <c r="M355">
        <v>600</v>
      </c>
      <c r="N355">
        <v>600</v>
      </c>
      <c r="O355">
        <v>600</v>
      </c>
      <c r="P355">
        <v>600</v>
      </c>
      <c r="Q355">
        <v>600</v>
      </c>
      <c r="R355" t="s">
        <v>2523</v>
      </c>
      <c r="S355" t="s">
        <v>2523</v>
      </c>
      <c r="T355" t="s">
        <v>2523</v>
      </c>
      <c r="U355">
        <f t="shared" si="24"/>
        <v>1</v>
      </c>
    </row>
    <row r="356" spans="1:21">
      <c r="A356" t="str">
        <f t="shared" si="26"/>
        <v>14.1-22</v>
      </c>
      <c r="B356">
        <f t="shared" si="27"/>
        <v>22</v>
      </c>
      <c r="C356">
        <v>14</v>
      </c>
      <c r="D356" t="s">
        <v>1430</v>
      </c>
      <c r="E356" t="s">
        <v>1119</v>
      </c>
      <c r="F356" t="s">
        <v>1175</v>
      </c>
      <c r="G356">
        <v>24</v>
      </c>
      <c r="H356">
        <f t="shared" si="25"/>
        <v>7200</v>
      </c>
      <c r="I356">
        <v>600</v>
      </c>
      <c r="J356">
        <v>600</v>
      </c>
      <c r="K356">
        <v>600</v>
      </c>
      <c r="L356">
        <v>600</v>
      </c>
      <c r="M356">
        <v>600</v>
      </c>
      <c r="N356">
        <v>600</v>
      </c>
      <c r="O356">
        <v>600</v>
      </c>
      <c r="P356">
        <v>600</v>
      </c>
      <c r="Q356">
        <v>600</v>
      </c>
      <c r="R356">
        <v>600</v>
      </c>
      <c r="S356">
        <v>600</v>
      </c>
      <c r="T356">
        <v>600</v>
      </c>
      <c r="U356">
        <f t="shared" si="24"/>
        <v>1</v>
      </c>
    </row>
    <row r="357" spans="1:21">
      <c r="A357" t="str">
        <f t="shared" si="26"/>
        <v>14.1-23</v>
      </c>
      <c r="B357">
        <f t="shared" si="27"/>
        <v>23</v>
      </c>
      <c r="C357">
        <v>14</v>
      </c>
      <c r="D357" t="s">
        <v>2667</v>
      </c>
      <c r="E357" t="s">
        <v>1119</v>
      </c>
      <c r="F357" t="s">
        <v>1175</v>
      </c>
      <c r="G357">
        <v>24</v>
      </c>
      <c r="H357">
        <f t="shared" si="25"/>
        <v>2400</v>
      </c>
      <c r="I357" t="s">
        <v>2523</v>
      </c>
      <c r="J357" t="s">
        <v>2523</v>
      </c>
      <c r="K357" t="s">
        <v>2523</v>
      </c>
      <c r="L357" t="s">
        <v>2523</v>
      </c>
      <c r="M357" t="s">
        <v>2523</v>
      </c>
      <c r="N357" t="s">
        <v>2523</v>
      </c>
      <c r="O357" t="s">
        <v>2523</v>
      </c>
      <c r="P357" t="s">
        <v>2523</v>
      </c>
      <c r="Q357">
        <v>600</v>
      </c>
      <c r="R357">
        <v>600</v>
      </c>
      <c r="S357">
        <v>600</v>
      </c>
      <c r="T357">
        <v>600</v>
      </c>
      <c r="U357">
        <f t="shared" si="24"/>
        <v>1</v>
      </c>
    </row>
    <row r="358" spans="1:21">
      <c r="A358" t="str">
        <f t="shared" si="26"/>
        <v>14.1-24</v>
      </c>
      <c r="B358">
        <f t="shared" si="27"/>
        <v>24</v>
      </c>
      <c r="C358">
        <v>14</v>
      </c>
      <c r="D358" t="s">
        <v>1431</v>
      </c>
      <c r="E358" t="s">
        <v>1121</v>
      </c>
      <c r="F358" t="s">
        <v>1175</v>
      </c>
      <c r="G358">
        <v>24</v>
      </c>
      <c r="H358">
        <f t="shared" si="25"/>
        <v>26760</v>
      </c>
      <c r="I358">
        <v>2230</v>
      </c>
      <c r="J358">
        <v>2230</v>
      </c>
      <c r="K358">
        <v>2230</v>
      </c>
      <c r="L358">
        <v>2230</v>
      </c>
      <c r="M358">
        <v>2230</v>
      </c>
      <c r="N358">
        <v>2230</v>
      </c>
      <c r="O358">
        <v>2230</v>
      </c>
      <c r="P358">
        <v>2230</v>
      </c>
      <c r="Q358">
        <v>2230</v>
      </c>
      <c r="R358">
        <v>2230</v>
      </c>
      <c r="S358">
        <v>2230</v>
      </c>
      <c r="T358">
        <v>2230</v>
      </c>
      <c r="U358">
        <f t="shared" si="24"/>
        <v>1</v>
      </c>
    </row>
    <row r="359" spans="1:21">
      <c r="A359" t="str">
        <f t="shared" si="26"/>
        <v>14.1-25</v>
      </c>
      <c r="B359">
        <f t="shared" si="27"/>
        <v>25</v>
      </c>
      <c r="C359">
        <v>14</v>
      </c>
      <c r="D359" t="s">
        <v>2668</v>
      </c>
      <c r="E359" t="s">
        <v>1121</v>
      </c>
      <c r="F359" t="s">
        <v>1175</v>
      </c>
      <c r="G359">
        <v>24</v>
      </c>
      <c r="H359">
        <f t="shared" si="25"/>
        <v>11150</v>
      </c>
      <c r="I359" t="s">
        <v>2523</v>
      </c>
      <c r="J359" t="s">
        <v>2523</v>
      </c>
      <c r="K359" t="s">
        <v>2523</v>
      </c>
      <c r="L359" t="s">
        <v>2523</v>
      </c>
      <c r="M359" t="s">
        <v>2523</v>
      </c>
      <c r="N359" t="s">
        <v>2523</v>
      </c>
      <c r="O359" t="s">
        <v>2523</v>
      </c>
      <c r="P359">
        <v>2230</v>
      </c>
      <c r="Q359">
        <v>2230</v>
      </c>
      <c r="R359">
        <v>2230</v>
      </c>
      <c r="S359">
        <v>2230</v>
      </c>
      <c r="T359">
        <v>2230</v>
      </c>
      <c r="U359">
        <f t="shared" si="24"/>
        <v>1</v>
      </c>
    </row>
    <row r="360" spans="1:21">
      <c r="A360" t="str">
        <f t="shared" si="26"/>
        <v>14.1-26</v>
      </c>
      <c r="B360">
        <f t="shared" si="27"/>
        <v>26</v>
      </c>
      <c r="C360">
        <v>14</v>
      </c>
      <c r="D360" t="s">
        <v>2439</v>
      </c>
      <c r="E360" t="s">
        <v>1121</v>
      </c>
      <c r="F360" t="s">
        <v>1175</v>
      </c>
      <c r="G360">
        <v>24</v>
      </c>
      <c r="H360">
        <f t="shared" si="25"/>
        <v>17840</v>
      </c>
      <c r="I360" t="s">
        <v>2523</v>
      </c>
      <c r="J360" t="s">
        <v>2523</v>
      </c>
      <c r="K360" t="s">
        <v>2523</v>
      </c>
      <c r="L360" t="s">
        <v>2523</v>
      </c>
      <c r="M360">
        <v>2230</v>
      </c>
      <c r="N360">
        <v>2230</v>
      </c>
      <c r="O360">
        <v>2230</v>
      </c>
      <c r="P360">
        <v>2230</v>
      </c>
      <c r="Q360">
        <v>2230</v>
      </c>
      <c r="R360">
        <v>2230</v>
      </c>
      <c r="S360">
        <v>2230</v>
      </c>
      <c r="T360">
        <v>2230</v>
      </c>
      <c r="U360">
        <f t="shared" si="24"/>
        <v>1</v>
      </c>
    </row>
    <row r="361" spans="1:21">
      <c r="A361" t="str">
        <f t="shared" si="26"/>
        <v>14.1-27</v>
      </c>
      <c r="B361">
        <f t="shared" si="27"/>
        <v>27</v>
      </c>
      <c r="C361">
        <v>14</v>
      </c>
      <c r="D361" t="s">
        <v>1432</v>
      </c>
      <c r="E361" t="s">
        <v>1121</v>
      </c>
      <c r="F361" t="s">
        <v>1175</v>
      </c>
      <c r="G361">
        <v>24</v>
      </c>
      <c r="H361">
        <f t="shared" si="25"/>
        <v>13380</v>
      </c>
      <c r="I361">
        <v>2230</v>
      </c>
      <c r="J361">
        <v>2230</v>
      </c>
      <c r="K361">
        <v>2230</v>
      </c>
      <c r="L361">
        <v>2230</v>
      </c>
      <c r="M361">
        <v>2230</v>
      </c>
      <c r="N361">
        <v>2230</v>
      </c>
      <c r="O361" t="s">
        <v>2523</v>
      </c>
      <c r="P361" t="s">
        <v>2523</v>
      </c>
      <c r="Q361" t="s">
        <v>2523</v>
      </c>
      <c r="R361" t="s">
        <v>2523</v>
      </c>
      <c r="S361" t="s">
        <v>2523</v>
      </c>
      <c r="T361" t="s">
        <v>2523</v>
      </c>
      <c r="U361">
        <f t="shared" si="24"/>
        <v>1</v>
      </c>
    </row>
    <row r="362" spans="1:21">
      <c r="A362" t="str">
        <f t="shared" si="26"/>
        <v>14.1-28</v>
      </c>
      <c r="B362">
        <f t="shared" si="27"/>
        <v>28</v>
      </c>
      <c r="C362">
        <v>14</v>
      </c>
      <c r="D362" t="s">
        <v>1422</v>
      </c>
      <c r="E362" t="s">
        <v>1121</v>
      </c>
      <c r="F362" t="s">
        <v>1175</v>
      </c>
      <c r="G362">
        <v>24</v>
      </c>
      <c r="H362">
        <f t="shared" si="25"/>
        <v>11150</v>
      </c>
      <c r="I362" t="s">
        <v>2523</v>
      </c>
      <c r="J362" t="s">
        <v>2523</v>
      </c>
      <c r="K362" t="s">
        <v>2523</v>
      </c>
      <c r="L362" t="s">
        <v>2523</v>
      </c>
      <c r="M362" t="s">
        <v>2523</v>
      </c>
      <c r="N362" t="s">
        <v>2523</v>
      </c>
      <c r="O362" t="s">
        <v>2523</v>
      </c>
      <c r="P362">
        <v>2230</v>
      </c>
      <c r="Q362">
        <v>2230</v>
      </c>
      <c r="R362">
        <v>2230</v>
      </c>
      <c r="S362">
        <v>2230</v>
      </c>
      <c r="T362">
        <v>2230</v>
      </c>
      <c r="U362">
        <f t="shared" si="24"/>
        <v>2</v>
      </c>
    </row>
    <row r="363" spans="1:21">
      <c r="A363" t="str">
        <f t="shared" si="26"/>
        <v>14.1-29</v>
      </c>
      <c r="B363">
        <f t="shared" si="27"/>
        <v>29</v>
      </c>
      <c r="C363">
        <v>14</v>
      </c>
      <c r="D363" t="s">
        <v>1426</v>
      </c>
      <c r="E363" t="s">
        <v>1121</v>
      </c>
      <c r="F363" t="s">
        <v>1175</v>
      </c>
      <c r="G363">
        <v>24</v>
      </c>
      <c r="H363">
        <f t="shared" si="25"/>
        <v>11150</v>
      </c>
      <c r="I363" t="s">
        <v>2523</v>
      </c>
      <c r="J363" t="s">
        <v>2523</v>
      </c>
      <c r="K363" t="s">
        <v>2523</v>
      </c>
      <c r="L363" t="s">
        <v>2523</v>
      </c>
      <c r="M363" t="s">
        <v>2523</v>
      </c>
      <c r="N363" t="s">
        <v>2523</v>
      </c>
      <c r="O363" t="s">
        <v>2523</v>
      </c>
      <c r="P363">
        <v>2230</v>
      </c>
      <c r="Q363">
        <v>2230</v>
      </c>
      <c r="R363">
        <v>2230</v>
      </c>
      <c r="S363">
        <v>2230</v>
      </c>
      <c r="T363">
        <v>2230</v>
      </c>
      <c r="U363">
        <f t="shared" si="24"/>
        <v>2</v>
      </c>
    </row>
    <row r="364" spans="1:21">
      <c r="A364" t="str">
        <f t="shared" si="26"/>
        <v>14.1-30</v>
      </c>
      <c r="B364">
        <f t="shared" si="27"/>
        <v>30</v>
      </c>
      <c r="C364">
        <v>14</v>
      </c>
      <c r="D364" t="s">
        <v>1433</v>
      </c>
      <c r="E364" t="s">
        <v>1121</v>
      </c>
      <c r="F364" t="s">
        <v>1175</v>
      </c>
      <c r="G364">
        <v>24</v>
      </c>
      <c r="H364">
        <f t="shared" si="25"/>
        <v>26760</v>
      </c>
      <c r="I364">
        <v>2230</v>
      </c>
      <c r="J364">
        <v>2230</v>
      </c>
      <c r="K364">
        <v>2230</v>
      </c>
      <c r="L364">
        <v>2230</v>
      </c>
      <c r="M364">
        <v>2230</v>
      </c>
      <c r="N364">
        <v>2230</v>
      </c>
      <c r="O364">
        <v>2230</v>
      </c>
      <c r="P364">
        <v>2230</v>
      </c>
      <c r="Q364">
        <v>2230</v>
      </c>
      <c r="R364">
        <v>2230</v>
      </c>
      <c r="S364">
        <v>2230</v>
      </c>
      <c r="T364">
        <v>2230</v>
      </c>
      <c r="U364">
        <f t="shared" si="24"/>
        <v>1</v>
      </c>
    </row>
    <row r="365" spans="1:21">
      <c r="A365" t="str">
        <f t="shared" si="26"/>
        <v>14.1-31</v>
      </c>
      <c r="B365">
        <f t="shared" si="27"/>
        <v>31</v>
      </c>
      <c r="C365">
        <v>14</v>
      </c>
      <c r="D365" t="s">
        <v>1434</v>
      </c>
      <c r="E365" t="s">
        <v>1121</v>
      </c>
      <c r="F365" t="s">
        <v>1175</v>
      </c>
      <c r="G365">
        <v>24</v>
      </c>
      <c r="H365">
        <f t="shared" si="25"/>
        <v>13380</v>
      </c>
      <c r="I365">
        <v>2230</v>
      </c>
      <c r="J365">
        <v>2230</v>
      </c>
      <c r="K365">
        <v>2230</v>
      </c>
      <c r="L365">
        <v>2230</v>
      </c>
      <c r="M365">
        <v>2230</v>
      </c>
      <c r="N365">
        <v>2230</v>
      </c>
      <c r="O365" t="s">
        <v>2523</v>
      </c>
      <c r="P365" t="s">
        <v>2523</v>
      </c>
      <c r="Q365" t="s">
        <v>2523</v>
      </c>
      <c r="R365" t="s">
        <v>2523</v>
      </c>
      <c r="S365" t="s">
        <v>2523</v>
      </c>
      <c r="T365" t="s">
        <v>2523</v>
      </c>
      <c r="U365">
        <f t="shared" si="24"/>
        <v>1</v>
      </c>
    </row>
    <row r="366" spans="1:21">
      <c r="A366" t="str">
        <f t="shared" si="26"/>
        <v>14.1-32</v>
      </c>
      <c r="B366">
        <f t="shared" si="27"/>
        <v>32</v>
      </c>
      <c r="C366">
        <v>14</v>
      </c>
      <c r="D366" t="s">
        <v>2669</v>
      </c>
      <c r="E366" t="s">
        <v>1178</v>
      </c>
      <c r="F366" t="s">
        <v>1175</v>
      </c>
      <c r="G366">
        <v>12</v>
      </c>
      <c r="H366">
        <f t="shared" si="25"/>
        <v>6110</v>
      </c>
      <c r="I366" t="s">
        <v>2523</v>
      </c>
      <c r="J366" t="s">
        <v>2523</v>
      </c>
      <c r="K366" t="s">
        <v>2523</v>
      </c>
      <c r="L366" t="s">
        <v>2523</v>
      </c>
      <c r="M366" t="s">
        <v>2523</v>
      </c>
      <c r="N366" t="s">
        <v>2523</v>
      </c>
      <c r="O366" t="s">
        <v>2523</v>
      </c>
      <c r="P366" t="s">
        <v>2523</v>
      </c>
      <c r="Q366" t="s">
        <v>2523</v>
      </c>
      <c r="R366" t="s">
        <v>2523</v>
      </c>
      <c r="S366" t="s">
        <v>2523</v>
      </c>
      <c r="T366">
        <v>6110</v>
      </c>
      <c r="U366">
        <f t="shared" si="24"/>
        <v>1</v>
      </c>
    </row>
    <row r="367" spans="1:21">
      <c r="A367" t="str">
        <f t="shared" si="26"/>
        <v>14.1-33</v>
      </c>
      <c r="B367">
        <f t="shared" si="27"/>
        <v>33</v>
      </c>
      <c r="C367">
        <v>14</v>
      </c>
      <c r="D367" t="s">
        <v>1435</v>
      </c>
      <c r="E367" t="s">
        <v>1178</v>
      </c>
      <c r="F367" t="s">
        <v>1175</v>
      </c>
      <c r="G367">
        <v>12</v>
      </c>
      <c r="H367">
        <f t="shared" si="25"/>
        <v>67210</v>
      </c>
      <c r="I367">
        <v>6110</v>
      </c>
      <c r="J367">
        <v>6110</v>
      </c>
      <c r="K367">
        <v>6110</v>
      </c>
      <c r="L367">
        <v>6110</v>
      </c>
      <c r="M367">
        <v>6110</v>
      </c>
      <c r="N367">
        <v>6110</v>
      </c>
      <c r="O367">
        <v>6110</v>
      </c>
      <c r="P367">
        <v>6110</v>
      </c>
      <c r="Q367">
        <v>6110</v>
      </c>
      <c r="R367">
        <v>6110</v>
      </c>
      <c r="S367">
        <v>6110</v>
      </c>
      <c r="T367" t="s">
        <v>2523</v>
      </c>
      <c r="U367">
        <f t="shared" si="24"/>
        <v>1</v>
      </c>
    </row>
    <row r="368" spans="1:21">
      <c r="A368" t="str">
        <f t="shared" si="26"/>
        <v>14.1-34</v>
      </c>
      <c r="B368">
        <f t="shared" si="27"/>
        <v>34</v>
      </c>
      <c r="C368">
        <v>14</v>
      </c>
      <c r="D368" t="s">
        <v>1413</v>
      </c>
      <c r="E368" t="s">
        <v>1124</v>
      </c>
      <c r="F368" t="s">
        <v>1171</v>
      </c>
      <c r="G368">
        <v>60</v>
      </c>
      <c r="H368">
        <f t="shared" si="25"/>
        <v>9840</v>
      </c>
      <c r="I368">
        <v>820</v>
      </c>
      <c r="J368">
        <v>820</v>
      </c>
      <c r="K368">
        <v>820</v>
      </c>
      <c r="L368">
        <v>820</v>
      </c>
      <c r="M368">
        <v>820</v>
      </c>
      <c r="N368">
        <v>820</v>
      </c>
      <c r="O368">
        <v>820</v>
      </c>
      <c r="P368">
        <v>820</v>
      </c>
      <c r="Q368">
        <v>820</v>
      </c>
      <c r="R368">
        <v>820</v>
      </c>
      <c r="S368">
        <v>820</v>
      </c>
      <c r="T368">
        <v>820</v>
      </c>
      <c r="U368">
        <f t="shared" si="24"/>
        <v>1</v>
      </c>
    </row>
    <row r="369" spans="1:21">
      <c r="A369" t="str">
        <f t="shared" si="26"/>
        <v>14.1-35</v>
      </c>
      <c r="B369">
        <f t="shared" si="27"/>
        <v>35</v>
      </c>
      <c r="C369">
        <v>14</v>
      </c>
      <c r="D369" t="s">
        <v>1414</v>
      </c>
      <c r="E369" t="s">
        <v>1120</v>
      </c>
      <c r="F369" t="s">
        <v>1171</v>
      </c>
      <c r="G369">
        <v>60</v>
      </c>
      <c r="H369">
        <f t="shared" si="25"/>
        <v>33600</v>
      </c>
      <c r="I369">
        <v>2800</v>
      </c>
      <c r="J369">
        <v>2800</v>
      </c>
      <c r="K369">
        <v>2800</v>
      </c>
      <c r="L369">
        <v>2800</v>
      </c>
      <c r="M369">
        <v>2800</v>
      </c>
      <c r="N369">
        <v>2800</v>
      </c>
      <c r="O369">
        <v>2800</v>
      </c>
      <c r="P369">
        <v>2800</v>
      </c>
      <c r="Q369">
        <v>2800</v>
      </c>
      <c r="R369">
        <v>2800</v>
      </c>
      <c r="S369">
        <v>2800</v>
      </c>
      <c r="T369">
        <v>2800</v>
      </c>
      <c r="U369">
        <f t="shared" si="24"/>
        <v>1</v>
      </c>
    </row>
    <row r="370" spans="1:21">
      <c r="A370" t="str">
        <f t="shared" si="26"/>
        <v>14.1-36</v>
      </c>
      <c r="B370">
        <f t="shared" si="27"/>
        <v>36</v>
      </c>
      <c r="C370">
        <v>14</v>
      </c>
      <c r="D370" t="s">
        <v>1436</v>
      </c>
      <c r="E370" t="s">
        <v>1122</v>
      </c>
      <c r="F370" t="s">
        <v>1171</v>
      </c>
      <c r="G370">
        <v>30</v>
      </c>
      <c r="H370">
        <f t="shared" si="25"/>
        <v>93000</v>
      </c>
      <c r="I370">
        <v>7750</v>
      </c>
      <c r="J370">
        <v>7750</v>
      </c>
      <c r="K370">
        <v>7750</v>
      </c>
      <c r="L370">
        <v>7750</v>
      </c>
      <c r="M370">
        <v>7750</v>
      </c>
      <c r="N370">
        <v>7750</v>
      </c>
      <c r="O370">
        <v>7750</v>
      </c>
      <c r="P370">
        <v>7750</v>
      </c>
      <c r="Q370">
        <v>7750</v>
      </c>
      <c r="R370">
        <v>7750</v>
      </c>
      <c r="S370">
        <v>7750</v>
      </c>
      <c r="T370">
        <v>7750</v>
      </c>
      <c r="U370">
        <f t="shared" si="24"/>
        <v>1</v>
      </c>
    </row>
    <row r="371" spans="1:21">
      <c r="A371" t="str">
        <f t="shared" si="26"/>
        <v>15.1-1</v>
      </c>
      <c r="B371">
        <f t="shared" si="27"/>
        <v>1</v>
      </c>
      <c r="C371">
        <v>15</v>
      </c>
      <c r="D371" t="s">
        <v>1439</v>
      </c>
      <c r="E371" t="s">
        <v>1174</v>
      </c>
      <c r="F371" t="s">
        <v>1175</v>
      </c>
      <c r="G371">
        <v>48</v>
      </c>
      <c r="H371">
        <f t="shared" si="25"/>
        <v>39360</v>
      </c>
      <c r="I371">
        <v>3280</v>
      </c>
      <c r="J371">
        <v>3280</v>
      </c>
      <c r="K371">
        <v>3280</v>
      </c>
      <c r="L371">
        <v>3280</v>
      </c>
      <c r="M371">
        <v>3280</v>
      </c>
      <c r="N371">
        <v>3280</v>
      </c>
      <c r="O371">
        <v>3280</v>
      </c>
      <c r="P371">
        <v>3280</v>
      </c>
      <c r="Q371">
        <v>3280</v>
      </c>
      <c r="R371">
        <v>3280</v>
      </c>
      <c r="S371">
        <v>3280</v>
      </c>
      <c r="T371">
        <v>3280</v>
      </c>
      <c r="U371">
        <f t="shared" si="24"/>
        <v>1</v>
      </c>
    </row>
    <row r="372" spans="1:21">
      <c r="A372" t="str">
        <f t="shared" si="26"/>
        <v>15.1-2</v>
      </c>
      <c r="B372">
        <f t="shared" si="27"/>
        <v>2</v>
      </c>
      <c r="C372">
        <v>15</v>
      </c>
      <c r="D372" t="s">
        <v>1440</v>
      </c>
      <c r="E372" t="s">
        <v>1119</v>
      </c>
      <c r="F372" t="s">
        <v>1175</v>
      </c>
      <c r="G372">
        <v>24</v>
      </c>
      <c r="H372">
        <f t="shared" si="25"/>
        <v>7200</v>
      </c>
      <c r="I372">
        <v>600</v>
      </c>
      <c r="J372">
        <v>600</v>
      </c>
      <c r="K372">
        <v>600</v>
      </c>
      <c r="L372">
        <v>600</v>
      </c>
      <c r="M372">
        <v>600</v>
      </c>
      <c r="N372">
        <v>600</v>
      </c>
      <c r="O372">
        <v>600</v>
      </c>
      <c r="P372">
        <v>600</v>
      </c>
      <c r="Q372">
        <v>600</v>
      </c>
      <c r="R372">
        <v>600</v>
      </c>
      <c r="S372">
        <v>600</v>
      </c>
      <c r="T372">
        <v>600</v>
      </c>
      <c r="U372">
        <f t="shared" si="24"/>
        <v>1</v>
      </c>
    </row>
    <row r="373" spans="1:21">
      <c r="A373" t="str">
        <f t="shared" si="26"/>
        <v>15.1-3</v>
      </c>
      <c r="B373">
        <f t="shared" si="27"/>
        <v>3</v>
      </c>
      <c r="C373">
        <v>15</v>
      </c>
      <c r="D373" t="s">
        <v>1441</v>
      </c>
      <c r="E373" t="s">
        <v>1119</v>
      </c>
      <c r="F373" t="s">
        <v>1175</v>
      </c>
      <c r="G373">
        <v>24</v>
      </c>
      <c r="H373">
        <f t="shared" si="25"/>
        <v>5400</v>
      </c>
      <c r="I373">
        <v>600</v>
      </c>
      <c r="J373">
        <v>600</v>
      </c>
      <c r="K373">
        <v>600</v>
      </c>
      <c r="L373">
        <v>600</v>
      </c>
      <c r="M373">
        <v>600</v>
      </c>
      <c r="N373">
        <v>600</v>
      </c>
      <c r="O373">
        <v>600</v>
      </c>
      <c r="P373">
        <v>600</v>
      </c>
      <c r="Q373">
        <v>600</v>
      </c>
      <c r="R373" t="s">
        <v>2523</v>
      </c>
      <c r="S373" t="s">
        <v>2523</v>
      </c>
      <c r="T373" t="s">
        <v>2523</v>
      </c>
      <c r="U373">
        <f t="shared" si="24"/>
        <v>1</v>
      </c>
    </row>
    <row r="374" spans="1:21">
      <c r="A374" t="str">
        <f t="shared" si="26"/>
        <v>15.1-4</v>
      </c>
      <c r="B374">
        <f t="shared" si="27"/>
        <v>4</v>
      </c>
      <c r="C374">
        <v>15</v>
      </c>
      <c r="D374" t="s">
        <v>2670</v>
      </c>
      <c r="E374" t="s">
        <v>1119</v>
      </c>
      <c r="F374" t="s">
        <v>1175</v>
      </c>
      <c r="G374">
        <v>24</v>
      </c>
      <c r="H374">
        <f t="shared" si="25"/>
        <v>3000</v>
      </c>
      <c r="I374" t="s">
        <v>2523</v>
      </c>
      <c r="J374" t="s">
        <v>2523</v>
      </c>
      <c r="K374" t="s">
        <v>2523</v>
      </c>
      <c r="L374" t="s">
        <v>2523</v>
      </c>
      <c r="M374" t="s">
        <v>2523</v>
      </c>
      <c r="N374" t="s">
        <v>2523</v>
      </c>
      <c r="O374" t="s">
        <v>2523</v>
      </c>
      <c r="P374">
        <v>600</v>
      </c>
      <c r="Q374">
        <v>600</v>
      </c>
      <c r="R374">
        <v>600</v>
      </c>
      <c r="S374">
        <v>600</v>
      </c>
      <c r="T374">
        <v>600</v>
      </c>
      <c r="U374">
        <f t="shared" si="24"/>
        <v>1</v>
      </c>
    </row>
    <row r="375" spans="1:21">
      <c r="A375" t="str">
        <f t="shared" si="26"/>
        <v>15.1-5</v>
      </c>
      <c r="B375">
        <f t="shared" si="27"/>
        <v>5</v>
      </c>
      <c r="C375">
        <v>15</v>
      </c>
      <c r="D375" t="s">
        <v>1442</v>
      </c>
      <c r="E375" t="s">
        <v>1119</v>
      </c>
      <c r="F375" t="s">
        <v>1175</v>
      </c>
      <c r="G375">
        <v>24</v>
      </c>
      <c r="H375">
        <f t="shared" si="25"/>
        <v>2400</v>
      </c>
      <c r="I375">
        <v>600</v>
      </c>
      <c r="J375">
        <v>600</v>
      </c>
      <c r="K375">
        <v>600</v>
      </c>
      <c r="L375">
        <v>600</v>
      </c>
      <c r="M375" t="s">
        <v>2523</v>
      </c>
      <c r="N375" t="s">
        <v>2523</v>
      </c>
      <c r="O375" t="s">
        <v>2523</v>
      </c>
      <c r="P375" t="s">
        <v>2523</v>
      </c>
      <c r="Q375" t="s">
        <v>2523</v>
      </c>
      <c r="R375" t="s">
        <v>2523</v>
      </c>
      <c r="S375" t="s">
        <v>2523</v>
      </c>
      <c r="T375" t="s">
        <v>2523</v>
      </c>
      <c r="U375">
        <f t="shared" si="24"/>
        <v>1</v>
      </c>
    </row>
    <row r="376" spans="1:21">
      <c r="A376" t="str">
        <f t="shared" si="26"/>
        <v>15.1-6</v>
      </c>
      <c r="B376">
        <f t="shared" si="27"/>
        <v>6</v>
      </c>
      <c r="C376">
        <v>15</v>
      </c>
      <c r="D376" t="s">
        <v>2671</v>
      </c>
      <c r="E376" t="s">
        <v>1119</v>
      </c>
      <c r="F376" t="s">
        <v>1175</v>
      </c>
      <c r="G376">
        <v>24</v>
      </c>
      <c r="H376">
        <f t="shared" si="25"/>
        <v>3600</v>
      </c>
      <c r="I376" t="s">
        <v>2523</v>
      </c>
      <c r="J376" t="s">
        <v>2523</v>
      </c>
      <c r="K376" t="s">
        <v>2523</v>
      </c>
      <c r="L376" t="s">
        <v>2523</v>
      </c>
      <c r="M376" t="s">
        <v>2523</v>
      </c>
      <c r="N376" t="s">
        <v>2523</v>
      </c>
      <c r="O376">
        <v>600</v>
      </c>
      <c r="P376">
        <v>600</v>
      </c>
      <c r="Q376">
        <v>600</v>
      </c>
      <c r="R376">
        <v>600</v>
      </c>
      <c r="S376">
        <v>600</v>
      </c>
      <c r="T376">
        <v>600</v>
      </c>
      <c r="U376">
        <f t="shared" si="24"/>
        <v>1</v>
      </c>
    </row>
    <row r="377" spans="1:21">
      <c r="A377" t="str">
        <f t="shared" si="26"/>
        <v>15.1-7</v>
      </c>
      <c r="B377">
        <f t="shared" si="27"/>
        <v>7</v>
      </c>
      <c r="C377">
        <v>15</v>
      </c>
      <c r="D377" t="s">
        <v>1443</v>
      </c>
      <c r="E377" t="s">
        <v>1119</v>
      </c>
      <c r="F377" t="s">
        <v>1175</v>
      </c>
      <c r="G377">
        <v>24</v>
      </c>
      <c r="H377">
        <f t="shared" si="25"/>
        <v>3600</v>
      </c>
      <c r="I377">
        <v>600</v>
      </c>
      <c r="J377">
        <v>600</v>
      </c>
      <c r="K377">
        <v>600</v>
      </c>
      <c r="L377">
        <v>600</v>
      </c>
      <c r="M377">
        <v>600</v>
      </c>
      <c r="N377">
        <v>600</v>
      </c>
      <c r="O377" t="s">
        <v>2523</v>
      </c>
      <c r="P377" t="s">
        <v>2523</v>
      </c>
      <c r="Q377" t="s">
        <v>2523</v>
      </c>
      <c r="R377" t="s">
        <v>2523</v>
      </c>
      <c r="S377" t="s">
        <v>2523</v>
      </c>
      <c r="T377" t="s">
        <v>2523</v>
      </c>
      <c r="U377">
        <f t="shared" si="24"/>
        <v>1</v>
      </c>
    </row>
    <row r="378" spans="1:21">
      <c r="A378" t="str">
        <f t="shared" si="26"/>
        <v>15.1-8</v>
      </c>
      <c r="B378">
        <f t="shared" si="27"/>
        <v>8</v>
      </c>
      <c r="C378">
        <v>15</v>
      </c>
      <c r="D378" t="s">
        <v>1444</v>
      </c>
      <c r="E378" t="s">
        <v>1119</v>
      </c>
      <c r="F378" t="s">
        <v>1175</v>
      </c>
      <c r="G378">
        <v>24</v>
      </c>
      <c r="H378">
        <f t="shared" si="25"/>
        <v>3600</v>
      </c>
      <c r="I378">
        <v>600</v>
      </c>
      <c r="J378">
        <v>600</v>
      </c>
      <c r="K378">
        <v>600</v>
      </c>
      <c r="L378">
        <v>600</v>
      </c>
      <c r="M378">
        <v>600</v>
      </c>
      <c r="N378">
        <v>600</v>
      </c>
      <c r="O378" t="s">
        <v>2523</v>
      </c>
      <c r="P378" t="s">
        <v>2523</v>
      </c>
      <c r="Q378" t="s">
        <v>2523</v>
      </c>
      <c r="R378" t="s">
        <v>2523</v>
      </c>
      <c r="S378" t="s">
        <v>2523</v>
      </c>
      <c r="T378" t="s">
        <v>2523</v>
      </c>
      <c r="U378">
        <f t="shared" si="24"/>
        <v>1</v>
      </c>
    </row>
    <row r="379" spans="1:21">
      <c r="A379" t="str">
        <f t="shared" si="26"/>
        <v>15.1-9</v>
      </c>
      <c r="B379">
        <f t="shared" si="27"/>
        <v>9</v>
      </c>
      <c r="C379">
        <v>15</v>
      </c>
      <c r="D379" t="s">
        <v>2672</v>
      </c>
      <c r="E379" t="s">
        <v>1119</v>
      </c>
      <c r="F379" t="s">
        <v>1175</v>
      </c>
      <c r="G379">
        <v>24</v>
      </c>
      <c r="H379">
        <f t="shared" si="25"/>
        <v>3000</v>
      </c>
      <c r="I379" t="s">
        <v>2523</v>
      </c>
      <c r="J379" t="s">
        <v>2523</v>
      </c>
      <c r="K379" t="s">
        <v>2523</v>
      </c>
      <c r="L379" t="s">
        <v>2523</v>
      </c>
      <c r="M379" t="s">
        <v>2523</v>
      </c>
      <c r="N379" t="s">
        <v>2523</v>
      </c>
      <c r="O379" t="s">
        <v>2523</v>
      </c>
      <c r="P379">
        <v>600</v>
      </c>
      <c r="Q379">
        <v>600</v>
      </c>
      <c r="R379">
        <v>600</v>
      </c>
      <c r="S379">
        <v>600</v>
      </c>
      <c r="T379">
        <v>600</v>
      </c>
      <c r="U379">
        <f t="shared" si="24"/>
        <v>1</v>
      </c>
    </row>
    <row r="380" spans="1:21">
      <c r="A380" t="str">
        <f t="shared" si="26"/>
        <v>15.1-10</v>
      </c>
      <c r="B380">
        <f t="shared" si="27"/>
        <v>10</v>
      </c>
      <c r="C380">
        <v>15</v>
      </c>
      <c r="D380" t="s">
        <v>1445</v>
      </c>
      <c r="E380" t="s">
        <v>1119</v>
      </c>
      <c r="F380" t="s">
        <v>1175</v>
      </c>
      <c r="G380">
        <v>24</v>
      </c>
      <c r="H380">
        <f t="shared" si="25"/>
        <v>7200</v>
      </c>
      <c r="I380">
        <v>600</v>
      </c>
      <c r="J380">
        <v>600</v>
      </c>
      <c r="K380">
        <v>600</v>
      </c>
      <c r="L380">
        <v>600</v>
      </c>
      <c r="M380">
        <v>600</v>
      </c>
      <c r="N380">
        <v>600</v>
      </c>
      <c r="O380">
        <v>600</v>
      </c>
      <c r="P380">
        <v>600</v>
      </c>
      <c r="Q380">
        <v>600</v>
      </c>
      <c r="R380">
        <v>600</v>
      </c>
      <c r="S380">
        <v>600</v>
      </c>
      <c r="T380">
        <v>600</v>
      </c>
      <c r="U380">
        <f t="shared" si="24"/>
        <v>1</v>
      </c>
    </row>
    <row r="381" spans="1:21">
      <c r="A381" t="str">
        <f t="shared" si="26"/>
        <v>15.1-11</v>
      </c>
      <c r="B381">
        <f t="shared" si="27"/>
        <v>11</v>
      </c>
      <c r="C381">
        <v>15</v>
      </c>
      <c r="D381" t="s">
        <v>1446</v>
      </c>
      <c r="E381" t="s">
        <v>1119</v>
      </c>
      <c r="F381" t="s">
        <v>1175</v>
      </c>
      <c r="G381">
        <v>24</v>
      </c>
      <c r="H381">
        <f t="shared" si="25"/>
        <v>7200</v>
      </c>
      <c r="I381">
        <v>600</v>
      </c>
      <c r="J381">
        <v>600</v>
      </c>
      <c r="K381">
        <v>600</v>
      </c>
      <c r="L381">
        <v>600</v>
      </c>
      <c r="M381">
        <v>600</v>
      </c>
      <c r="N381">
        <v>600</v>
      </c>
      <c r="O381">
        <v>600</v>
      </c>
      <c r="P381">
        <v>600</v>
      </c>
      <c r="Q381">
        <v>600</v>
      </c>
      <c r="R381">
        <v>600</v>
      </c>
      <c r="S381">
        <v>600</v>
      </c>
      <c r="T381">
        <v>600</v>
      </c>
      <c r="U381">
        <f t="shared" si="24"/>
        <v>1</v>
      </c>
    </row>
    <row r="382" spans="1:21">
      <c r="A382" t="str">
        <f t="shared" si="26"/>
        <v>15.1-12</v>
      </c>
      <c r="B382">
        <f t="shared" si="27"/>
        <v>12</v>
      </c>
      <c r="C382">
        <v>15</v>
      </c>
      <c r="D382" t="s">
        <v>1447</v>
      </c>
      <c r="E382" t="s">
        <v>1121</v>
      </c>
      <c r="F382" t="s">
        <v>1175</v>
      </c>
      <c r="G382">
        <v>24</v>
      </c>
      <c r="H382">
        <f t="shared" si="25"/>
        <v>13380</v>
      </c>
      <c r="I382">
        <v>2230</v>
      </c>
      <c r="J382">
        <v>2230</v>
      </c>
      <c r="K382">
        <v>2230</v>
      </c>
      <c r="L382">
        <v>2230</v>
      </c>
      <c r="M382">
        <v>2230</v>
      </c>
      <c r="N382">
        <v>2230</v>
      </c>
      <c r="O382" t="s">
        <v>2523</v>
      </c>
      <c r="P382" t="s">
        <v>2523</v>
      </c>
      <c r="Q382" t="s">
        <v>2523</v>
      </c>
      <c r="R382" t="s">
        <v>2523</v>
      </c>
      <c r="S382" t="s">
        <v>2523</v>
      </c>
      <c r="T382" t="s">
        <v>2523</v>
      </c>
      <c r="U382">
        <f t="shared" si="24"/>
        <v>1</v>
      </c>
    </row>
    <row r="383" spans="1:21">
      <c r="A383" t="str">
        <f t="shared" si="26"/>
        <v>15.1-13</v>
      </c>
      <c r="B383">
        <f t="shared" si="27"/>
        <v>13</v>
      </c>
      <c r="C383">
        <v>15</v>
      </c>
      <c r="D383" t="s">
        <v>1448</v>
      </c>
      <c r="E383" t="s">
        <v>1121</v>
      </c>
      <c r="F383" t="s">
        <v>1175</v>
      </c>
      <c r="G383">
        <v>24</v>
      </c>
      <c r="H383">
        <f t="shared" si="25"/>
        <v>13380</v>
      </c>
      <c r="I383">
        <v>2230</v>
      </c>
      <c r="J383">
        <v>2230</v>
      </c>
      <c r="K383">
        <v>2230</v>
      </c>
      <c r="L383">
        <v>2230</v>
      </c>
      <c r="M383">
        <v>2230</v>
      </c>
      <c r="N383">
        <v>2230</v>
      </c>
      <c r="O383" t="s">
        <v>2523</v>
      </c>
      <c r="P383" t="s">
        <v>2523</v>
      </c>
      <c r="Q383" t="s">
        <v>2523</v>
      </c>
      <c r="R383" t="s">
        <v>2523</v>
      </c>
      <c r="S383" t="s">
        <v>2523</v>
      </c>
      <c r="T383" t="s">
        <v>2523</v>
      </c>
      <c r="U383">
        <f t="shared" si="24"/>
        <v>1</v>
      </c>
    </row>
    <row r="384" spans="1:21">
      <c r="A384" t="str">
        <f t="shared" si="26"/>
        <v>15.1-14</v>
      </c>
      <c r="B384">
        <f t="shared" si="27"/>
        <v>14</v>
      </c>
      <c r="C384">
        <v>15</v>
      </c>
      <c r="D384" t="s">
        <v>1449</v>
      </c>
      <c r="E384" t="s">
        <v>1121</v>
      </c>
      <c r="F384" t="s">
        <v>1175</v>
      </c>
      <c r="G384">
        <v>24</v>
      </c>
      <c r="H384">
        <f t="shared" si="25"/>
        <v>26760</v>
      </c>
      <c r="I384">
        <v>2230</v>
      </c>
      <c r="J384">
        <v>2230</v>
      </c>
      <c r="K384">
        <v>2230</v>
      </c>
      <c r="L384">
        <v>2230</v>
      </c>
      <c r="M384">
        <v>2230</v>
      </c>
      <c r="N384">
        <v>2230</v>
      </c>
      <c r="O384">
        <v>2230</v>
      </c>
      <c r="P384">
        <v>2230</v>
      </c>
      <c r="Q384">
        <v>2230</v>
      </c>
      <c r="R384">
        <v>2230</v>
      </c>
      <c r="S384">
        <v>2230</v>
      </c>
      <c r="T384">
        <v>2230</v>
      </c>
      <c r="U384">
        <f t="shared" si="24"/>
        <v>1</v>
      </c>
    </row>
    <row r="385" spans="1:21">
      <c r="A385" t="str">
        <f t="shared" si="26"/>
        <v>15.1-15</v>
      </c>
      <c r="B385">
        <f t="shared" si="27"/>
        <v>15</v>
      </c>
      <c r="C385">
        <v>15</v>
      </c>
      <c r="D385" t="s">
        <v>1450</v>
      </c>
      <c r="E385" t="s">
        <v>1121</v>
      </c>
      <c r="F385" t="s">
        <v>1175</v>
      </c>
      <c r="G385">
        <v>24</v>
      </c>
      <c r="H385">
        <f t="shared" si="25"/>
        <v>26760</v>
      </c>
      <c r="I385">
        <v>2230</v>
      </c>
      <c r="J385">
        <v>2230</v>
      </c>
      <c r="K385">
        <v>2230</v>
      </c>
      <c r="L385">
        <v>2230</v>
      </c>
      <c r="M385">
        <v>2230</v>
      </c>
      <c r="N385">
        <v>2230</v>
      </c>
      <c r="O385">
        <v>2230</v>
      </c>
      <c r="P385">
        <v>2230</v>
      </c>
      <c r="Q385">
        <v>2230</v>
      </c>
      <c r="R385">
        <v>2230</v>
      </c>
      <c r="S385">
        <v>2230</v>
      </c>
      <c r="T385">
        <v>2230</v>
      </c>
      <c r="U385">
        <f t="shared" si="24"/>
        <v>1</v>
      </c>
    </row>
    <row r="386" spans="1:21">
      <c r="A386" t="str">
        <f t="shared" si="26"/>
        <v>15.1-16</v>
      </c>
      <c r="B386">
        <f t="shared" si="27"/>
        <v>16</v>
      </c>
      <c r="C386">
        <v>15</v>
      </c>
      <c r="D386" t="s">
        <v>1451</v>
      </c>
      <c r="E386" t="s">
        <v>1121</v>
      </c>
      <c r="F386" t="s">
        <v>1175</v>
      </c>
      <c r="G386">
        <v>24</v>
      </c>
      <c r="H386">
        <f t="shared" si="25"/>
        <v>26760</v>
      </c>
      <c r="I386">
        <v>2230</v>
      </c>
      <c r="J386">
        <v>2230</v>
      </c>
      <c r="K386">
        <v>2230</v>
      </c>
      <c r="L386">
        <v>2230</v>
      </c>
      <c r="M386">
        <v>2230</v>
      </c>
      <c r="N386">
        <v>2230</v>
      </c>
      <c r="O386">
        <v>2230</v>
      </c>
      <c r="P386">
        <v>2230</v>
      </c>
      <c r="Q386">
        <v>2230</v>
      </c>
      <c r="R386">
        <v>2230</v>
      </c>
      <c r="S386">
        <v>2230</v>
      </c>
      <c r="T386">
        <v>2230</v>
      </c>
      <c r="U386">
        <f t="shared" ref="U386:U449" si="28">COUNTIF($D:$D,D386)</f>
        <v>1</v>
      </c>
    </row>
    <row r="387" spans="1:21">
      <c r="A387" t="str">
        <f t="shared" si="26"/>
        <v>15.1-17</v>
      </c>
      <c r="B387">
        <f t="shared" si="27"/>
        <v>17</v>
      </c>
      <c r="C387">
        <v>15</v>
      </c>
      <c r="D387" t="s">
        <v>2673</v>
      </c>
      <c r="E387" t="s">
        <v>1121</v>
      </c>
      <c r="F387" t="s">
        <v>1175</v>
      </c>
      <c r="G387">
        <v>24</v>
      </c>
      <c r="H387">
        <f t="shared" si="25"/>
        <v>11150</v>
      </c>
      <c r="I387" t="s">
        <v>2523</v>
      </c>
      <c r="J387" t="s">
        <v>2523</v>
      </c>
      <c r="K387" t="s">
        <v>2523</v>
      </c>
      <c r="L387" t="s">
        <v>2523</v>
      </c>
      <c r="M387" t="s">
        <v>2523</v>
      </c>
      <c r="N387" t="s">
        <v>2523</v>
      </c>
      <c r="O387" t="s">
        <v>2523</v>
      </c>
      <c r="P387">
        <v>2230</v>
      </c>
      <c r="Q387">
        <v>2230</v>
      </c>
      <c r="R387">
        <v>2230</v>
      </c>
      <c r="S387">
        <v>2230</v>
      </c>
      <c r="T387">
        <v>2230</v>
      </c>
      <c r="U387">
        <f t="shared" si="28"/>
        <v>1</v>
      </c>
    </row>
    <row r="388" spans="1:21">
      <c r="A388" t="str">
        <f t="shared" si="26"/>
        <v>15.1-18</v>
      </c>
      <c r="B388">
        <f t="shared" si="27"/>
        <v>18</v>
      </c>
      <c r="C388">
        <v>15</v>
      </c>
      <c r="D388" t="s">
        <v>1452</v>
      </c>
      <c r="E388" t="s">
        <v>1121</v>
      </c>
      <c r="F388" t="s">
        <v>1175</v>
      </c>
      <c r="G388">
        <v>24</v>
      </c>
      <c r="H388">
        <f t="shared" si="25"/>
        <v>24530</v>
      </c>
      <c r="I388">
        <v>2230</v>
      </c>
      <c r="J388">
        <v>2230</v>
      </c>
      <c r="K388">
        <v>2230</v>
      </c>
      <c r="L388">
        <v>2230</v>
      </c>
      <c r="M388">
        <v>2230</v>
      </c>
      <c r="N388">
        <v>2230</v>
      </c>
      <c r="O388">
        <v>2230</v>
      </c>
      <c r="P388">
        <v>2230</v>
      </c>
      <c r="Q388">
        <v>2230</v>
      </c>
      <c r="R388">
        <v>2230</v>
      </c>
      <c r="S388">
        <v>2230</v>
      </c>
      <c r="T388" t="s">
        <v>2523</v>
      </c>
      <c r="U388">
        <f t="shared" si="28"/>
        <v>1</v>
      </c>
    </row>
    <row r="389" spans="1:21">
      <c r="A389" t="str">
        <f t="shared" si="26"/>
        <v>15.1-19</v>
      </c>
      <c r="B389">
        <f t="shared" si="27"/>
        <v>19</v>
      </c>
      <c r="C389">
        <v>15</v>
      </c>
      <c r="D389" t="s">
        <v>1453</v>
      </c>
      <c r="E389" t="s">
        <v>1178</v>
      </c>
      <c r="F389" t="s">
        <v>1175</v>
      </c>
      <c r="G389">
        <v>12</v>
      </c>
      <c r="H389">
        <f t="shared" si="25"/>
        <v>48880</v>
      </c>
      <c r="I389">
        <v>6110</v>
      </c>
      <c r="J389">
        <v>6110</v>
      </c>
      <c r="K389">
        <v>6110</v>
      </c>
      <c r="L389">
        <v>6110</v>
      </c>
      <c r="M389">
        <v>6110</v>
      </c>
      <c r="N389">
        <v>6110</v>
      </c>
      <c r="O389">
        <v>6110</v>
      </c>
      <c r="P389">
        <v>6110</v>
      </c>
      <c r="Q389" t="s">
        <v>2523</v>
      </c>
      <c r="R389" t="s">
        <v>2523</v>
      </c>
      <c r="S389" t="s">
        <v>2523</v>
      </c>
      <c r="T389" t="s">
        <v>2523</v>
      </c>
      <c r="U389">
        <f t="shared" si="28"/>
        <v>1</v>
      </c>
    </row>
    <row r="390" spans="1:21">
      <c r="A390" t="str">
        <f t="shared" si="26"/>
        <v>15.1-20</v>
      </c>
      <c r="B390">
        <f t="shared" si="27"/>
        <v>20</v>
      </c>
      <c r="C390">
        <v>15</v>
      </c>
      <c r="D390" t="s">
        <v>1437</v>
      </c>
      <c r="E390" t="s">
        <v>1124</v>
      </c>
      <c r="F390" t="s">
        <v>1171</v>
      </c>
      <c r="G390">
        <v>60</v>
      </c>
      <c r="H390">
        <f t="shared" si="25"/>
        <v>9840</v>
      </c>
      <c r="I390">
        <v>820</v>
      </c>
      <c r="J390">
        <v>820</v>
      </c>
      <c r="K390">
        <v>820</v>
      </c>
      <c r="L390">
        <v>820</v>
      </c>
      <c r="M390">
        <v>820</v>
      </c>
      <c r="N390">
        <v>820</v>
      </c>
      <c r="O390">
        <v>820</v>
      </c>
      <c r="P390">
        <v>820</v>
      </c>
      <c r="Q390">
        <v>820</v>
      </c>
      <c r="R390">
        <v>820</v>
      </c>
      <c r="S390">
        <v>820</v>
      </c>
      <c r="T390">
        <v>820</v>
      </c>
      <c r="U390">
        <f t="shared" si="28"/>
        <v>1</v>
      </c>
    </row>
    <row r="391" spans="1:21">
      <c r="A391" t="str">
        <f t="shared" si="26"/>
        <v>15.1-21</v>
      </c>
      <c r="B391">
        <f t="shared" si="27"/>
        <v>21</v>
      </c>
      <c r="C391">
        <v>15</v>
      </c>
      <c r="D391" t="s">
        <v>2674</v>
      </c>
      <c r="E391" t="s">
        <v>1120</v>
      </c>
      <c r="F391" t="s">
        <v>1171</v>
      </c>
      <c r="G391">
        <v>60</v>
      </c>
      <c r="H391">
        <f t="shared" si="25"/>
        <v>11200</v>
      </c>
      <c r="I391" t="s">
        <v>2523</v>
      </c>
      <c r="J391" t="s">
        <v>2523</v>
      </c>
      <c r="K391" t="s">
        <v>2523</v>
      </c>
      <c r="L391" t="s">
        <v>2523</v>
      </c>
      <c r="M391" t="s">
        <v>2523</v>
      </c>
      <c r="N391" t="s">
        <v>2523</v>
      </c>
      <c r="O391" t="s">
        <v>2523</v>
      </c>
      <c r="P391" t="s">
        <v>2523</v>
      </c>
      <c r="Q391">
        <v>2800</v>
      </c>
      <c r="R391">
        <v>2800</v>
      </c>
      <c r="S391">
        <v>2800</v>
      </c>
      <c r="T391">
        <v>2800</v>
      </c>
      <c r="U391">
        <f t="shared" si="28"/>
        <v>1</v>
      </c>
    </row>
    <row r="392" spans="1:21">
      <c r="A392" t="str">
        <f t="shared" si="26"/>
        <v>15.1-22</v>
      </c>
      <c r="B392">
        <f t="shared" si="27"/>
        <v>22</v>
      </c>
      <c r="C392">
        <v>15</v>
      </c>
      <c r="D392" t="s">
        <v>1438</v>
      </c>
      <c r="E392" t="s">
        <v>1120</v>
      </c>
      <c r="F392" t="s">
        <v>1171</v>
      </c>
      <c r="G392">
        <v>60</v>
      </c>
      <c r="H392">
        <f t="shared" si="25"/>
        <v>22400</v>
      </c>
      <c r="I392">
        <v>2800</v>
      </c>
      <c r="J392">
        <v>2800</v>
      </c>
      <c r="K392">
        <v>2800</v>
      </c>
      <c r="L392">
        <v>2800</v>
      </c>
      <c r="M392">
        <v>2800</v>
      </c>
      <c r="N392">
        <v>2800</v>
      </c>
      <c r="O392">
        <v>2800</v>
      </c>
      <c r="P392">
        <v>2800</v>
      </c>
      <c r="Q392" t="s">
        <v>2523</v>
      </c>
      <c r="R392" t="s">
        <v>2523</v>
      </c>
      <c r="S392" t="s">
        <v>2523</v>
      </c>
      <c r="T392" t="s">
        <v>2523</v>
      </c>
      <c r="U392">
        <f t="shared" si="28"/>
        <v>1</v>
      </c>
    </row>
    <row r="393" spans="1:21">
      <c r="A393" t="str">
        <f t="shared" si="26"/>
        <v>15.1-23</v>
      </c>
      <c r="B393">
        <f t="shared" si="27"/>
        <v>23</v>
      </c>
      <c r="C393">
        <v>15</v>
      </c>
      <c r="D393" t="s">
        <v>1454</v>
      </c>
      <c r="E393" t="s">
        <v>1122</v>
      </c>
      <c r="F393" t="s">
        <v>1171</v>
      </c>
      <c r="G393">
        <v>30</v>
      </c>
      <c r="H393">
        <f t="shared" si="25"/>
        <v>93000</v>
      </c>
      <c r="I393">
        <v>7750</v>
      </c>
      <c r="J393">
        <v>7750</v>
      </c>
      <c r="K393">
        <v>7750</v>
      </c>
      <c r="L393">
        <v>7750</v>
      </c>
      <c r="M393">
        <v>7750</v>
      </c>
      <c r="N393">
        <v>7750</v>
      </c>
      <c r="O393">
        <v>7750</v>
      </c>
      <c r="P393">
        <v>7750</v>
      </c>
      <c r="Q393">
        <v>7750</v>
      </c>
      <c r="R393">
        <v>7750</v>
      </c>
      <c r="S393">
        <v>7750</v>
      </c>
      <c r="T393">
        <v>7750</v>
      </c>
      <c r="U393">
        <f t="shared" si="28"/>
        <v>1</v>
      </c>
    </row>
    <row r="394" spans="1:21">
      <c r="A394" t="str">
        <f t="shared" si="26"/>
        <v>16.1-1</v>
      </c>
      <c r="B394">
        <f t="shared" si="27"/>
        <v>1</v>
      </c>
      <c r="C394">
        <v>16</v>
      </c>
      <c r="D394" t="s">
        <v>2675</v>
      </c>
      <c r="E394" t="s">
        <v>1174</v>
      </c>
      <c r="F394" t="s">
        <v>1175</v>
      </c>
      <c r="G394">
        <v>48</v>
      </c>
      <c r="H394">
        <f t="shared" si="25"/>
        <v>16400</v>
      </c>
      <c r="I394" t="s">
        <v>2523</v>
      </c>
      <c r="J394" t="s">
        <v>2523</v>
      </c>
      <c r="K394" t="s">
        <v>2523</v>
      </c>
      <c r="L394" t="s">
        <v>2523</v>
      </c>
      <c r="M394" t="s">
        <v>2523</v>
      </c>
      <c r="N394" t="s">
        <v>2523</v>
      </c>
      <c r="O394" t="s">
        <v>2523</v>
      </c>
      <c r="P394">
        <v>3280</v>
      </c>
      <c r="Q394">
        <v>3280</v>
      </c>
      <c r="R394">
        <v>3280</v>
      </c>
      <c r="S394">
        <v>3280</v>
      </c>
      <c r="T394">
        <v>3280</v>
      </c>
      <c r="U394">
        <f t="shared" si="28"/>
        <v>1</v>
      </c>
    </row>
    <row r="395" spans="1:21">
      <c r="A395" t="str">
        <f t="shared" si="26"/>
        <v>16.1-2</v>
      </c>
      <c r="B395">
        <f t="shared" si="27"/>
        <v>2</v>
      </c>
      <c r="C395">
        <v>16</v>
      </c>
      <c r="D395" t="s">
        <v>1457</v>
      </c>
      <c r="E395" t="s">
        <v>1174</v>
      </c>
      <c r="F395" t="s">
        <v>1175</v>
      </c>
      <c r="G395">
        <v>48</v>
      </c>
      <c r="H395">
        <f t="shared" si="25"/>
        <v>22960</v>
      </c>
      <c r="I395">
        <v>3280</v>
      </c>
      <c r="J395">
        <v>3280</v>
      </c>
      <c r="K395">
        <v>3280</v>
      </c>
      <c r="L395">
        <v>3280</v>
      </c>
      <c r="M395">
        <v>3280</v>
      </c>
      <c r="N395">
        <v>3280</v>
      </c>
      <c r="O395">
        <v>3280</v>
      </c>
      <c r="P395" t="s">
        <v>2523</v>
      </c>
      <c r="Q395" t="s">
        <v>2523</v>
      </c>
      <c r="R395" t="s">
        <v>2523</v>
      </c>
      <c r="S395" t="s">
        <v>2523</v>
      </c>
      <c r="T395" t="s">
        <v>2523</v>
      </c>
      <c r="U395">
        <f t="shared" si="28"/>
        <v>1</v>
      </c>
    </row>
    <row r="396" spans="1:21">
      <c r="A396" t="str">
        <f t="shared" si="26"/>
        <v>16.1-3</v>
      </c>
      <c r="B396">
        <f t="shared" si="27"/>
        <v>3</v>
      </c>
      <c r="C396">
        <v>16</v>
      </c>
      <c r="D396" t="s">
        <v>2440</v>
      </c>
      <c r="E396" t="s">
        <v>1174</v>
      </c>
      <c r="F396" t="s">
        <v>1175</v>
      </c>
      <c r="G396">
        <v>48</v>
      </c>
      <c r="H396">
        <f t="shared" si="25"/>
        <v>39360</v>
      </c>
      <c r="I396">
        <v>3280</v>
      </c>
      <c r="J396">
        <v>3280</v>
      </c>
      <c r="K396">
        <v>3280</v>
      </c>
      <c r="L396">
        <v>3280</v>
      </c>
      <c r="M396">
        <v>3280</v>
      </c>
      <c r="N396">
        <v>3280</v>
      </c>
      <c r="O396">
        <v>3280</v>
      </c>
      <c r="P396">
        <v>3280</v>
      </c>
      <c r="Q396">
        <v>3280</v>
      </c>
      <c r="R396">
        <v>3280</v>
      </c>
      <c r="S396">
        <v>3280</v>
      </c>
      <c r="T396">
        <v>3280</v>
      </c>
      <c r="U396">
        <f t="shared" si="28"/>
        <v>1</v>
      </c>
    </row>
    <row r="397" spans="1:21">
      <c r="A397" t="str">
        <f t="shared" si="26"/>
        <v>16.1-4</v>
      </c>
      <c r="B397">
        <f t="shared" si="27"/>
        <v>4</v>
      </c>
      <c r="C397">
        <v>16</v>
      </c>
      <c r="D397" t="s">
        <v>2676</v>
      </c>
      <c r="E397" t="s">
        <v>1119</v>
      </c>
      <c r="F397" t="s">
        <v>1175</v>
      </c>
      <c r="G397">
        <v>24</v>
      </c>
      <c r="H397">
        <f t="shared" si="25"/>
        <v>1200</v>
      </c>
      <c r="I397" t="s">
        <v>2523</v>
      </c>
      <c r="J397" t="s">
        <v>2523</v>
      </c>
      <c r="K397" t="s">
        <v>2523</v>
      </c>
      <c r="L397" t="s">
        <v>2523</v>
      </c>
      <c r="M397" t="s">
        <v>2523</v>
      </c>
      <c r="N397" t="s">
        <v>2523</v>
      </c>
      <c r="O397" t="s">
        <v>2523</v>
      </c>
      <c r="P397" t="s">
        <v>2523</v>
      </c>
      <c r="Q397" t="s">
        <v>2523</v>
      </c>
      <c r="R397" t="s">
        <v>2523</v>
      </c>
      <c r="S397">
        <v>600</v>
      </c>
      <c r="T397">
        <v>600</v>
      </c>
      <c r="U397">
        <f t="shared" si="28"/>
        <v>1</v>
      </c>
    </row>
    <row r="398" spans="1:21">
      <c r="A398" t="str">
        <f t="shared" si="26"/>
        <v>16.1-5</v>
      </c>
      <c r="B398">
        <f t="shared" si="27"/>
        <v>5</v>
      </c>
      <c r="C398">
        <v>16</v>
      </c>
      <c r="D398" t="s">
        <v>1458</v>
      </c>
      <c r="E398" t="s">
        <v>1119</v>
      </c>
      <c r="F398" t="s">
        <v>1175</v>
      </c>
      <c r="G398">
        <v>24</v>
      </c>
      <c r="H398">
        <f t="shared" si="25"/>
        <v>5400</v>
      </c>
      <c r="I398">
        <v>600</v>
      </c>
      <c r="J398">
        <v>600</v>
      </c>
      <c r="K398">
        <v>600</v>
      </c>
      <c r="L398">
        <v>600</v>
      </c>
      <c r="M398">
        <v>600</v>
      </c>
      <c r="N398">
        <v>600</v>
      </c>
      <c r="O398">
        <v>600</v>
      </c>
      <c r="P398">
        <v>600</v>
      </c>
      <c r="Q398">
        <v>600</v>
      </c>
      <c r="R398" t="s">
        <v>2523</v>
      </c>
      <c r="S398" t="s">
        <v>2523</v>
      </c>
      <c r="T398" t="s">
        <v>2523</v>
      </c>
      <c r="U398">
        <f t="shared" si="28"/>
        <v>1</v>
      </c>
    </row>
    <row r="399" spans="1:21">
      <c r="A399" t="str">
        <f t="shared" si="26"/>
        <v>16.1-6</v>
      </c>
      <c r="B399">
        <f t="shared" si="27"/>
        <v>6</v>
      </c>
      <c r="C399">
        <v>16</v>
      </c>
      <c r="D399" t="s">
        <v>1459</v>
      </c>
      <c r="E399" t="s">
        <v>1119</v>
      </c>
      <c r="F399" t="s">
        <v>1175</v>
      </c>
      <c r="G399">
        <v>24</v>
      </c>
      <c r="H399">
        <f t="shared" si="25"/>
        <v>5400</v>
      </c>
      <c r="I399">
        <v>600</v>
      </c>
      <c r="J399">
        <v>600</v>
      </c>
      <c r="K399">
        <v>600</v>
      </c>
      <c r="L399">
        <v>600</v>
      </c>
      <c r="M399">
        <v>600</v>
      </c>
      <c r="N399">
        <v>600</v>
      </c>
      <c r="O399">
        <v>600</v>
      </c>
      <c r="P399">
        <v>600</v>
      </c>
      <c r="Q399">
        <v>600</v>
      </c>
      <c r="R399" t="s">
        <v>2523</v>
      </c>
      <c r="S399" t="s">
        <v>2523</v>
      </c>
      <c r="T399" t="s">
        <v>2523</v>
      </c>
      <c r="U399">
        <f t="shared" si="28"/>
        <v>1</v>
      </c>
    </row>
    <row r="400" spans="1:21">
      <c r="A400" t="str">
        <f t="shared" si="26"/>
        <v>16.1-7</v>
      </c>
      <c r="B400">
        <f t="shared" si="27"/>
        <v>7</v>
      </c>
      <c r="C400">
        <v>16</v>
      </c>
      <c r="D400" t="s">
        <v>1460</v>
      </c>
      <c r="E400" t="s">
        <v>1119</v>
      </c>
      <c r="F400" t="s">
        <v>1175</v>
      </c>
      <c r="G400">
        <v>24</v>
      </c>
      <c r="H400">
        <f t="shared" si="25"/>
        <v>7200</v>
      </c>
      <c r="I400">
        <v>600</v>
      </c>
      <c r="J400">
        <v>600</v>
      </c>
      <c r="K400">
        <v>600</v>
      </c>
      <c r="L400">
        <v>600</v>
      </c>
      <c r="M400">
        <v>600</v>
      </c>
      <c r="N400">
        <v>600</v>
      </c>
      <c r="O400">
        <v>600</v>
      </c>
      <c r="P400">
        <v>600</v>
      </c>
      <c r="Q400">
        <v>600</v>
      </c>
      <c r="R400">
        <v>600</v>
      </c>
      <c r="S400">
        <v>600</v>
      </c>
      <c r="T400">
        <v>600</v>
      </c>
      <c r="U400">
        <f t="shared" si="28"/>
        <v>1</v>
      </c>
    </row>
    <row r="401" spans="1:21">
      <c r="A401" t="str">
        <f t="shared" si="26"/>
        <v>16.1-8</v>
      </c>
      <c r="B401">
        <f t="shared" si="27"/>
        <v>8</v>
      </c>
      <c r="C401">
        <v>16</v>
      </c>
      <c r="D401" t="s">
        <v>2677</v>
      </c>
      <c r="E401" t="s">
        <v>1119</v>
      </c>
      <c r="F401" t="s">
        <v>1175</v>
      </c>
      <c r="G401">
        <v>24</v>
      </c>
      <c r="H401">
        <f t="shared" si="25"/>
        <v>1200</v>
      </c>
      <c r="I401" t="s">
        <v>2523</v>
      </c>
      <c r="J401" t="s">
        <v>2523</v>
      </c>
      <c r="K401" t="s">
        <v>2523</v>
      </c>
      <c r="L401" t="s">
        <v>2523</v>
      </c>
      <c r="M401" t="s">
        <v>2523</v>
      </c>
      <c r="N401" t="s">
        <v>2523</v>
      </c>
      <c r="O401" t="s">
        <v>2523</v>
      </c>
      <c r="P401" t="s">
        <v>2523</v>
      </c>
      <c r="Q401" t="s">
        <v>2523</v>
      </c>
      <c r="R401" t="s">
        <v>2523</v>
      </c>
      <c r="S401">
        <v>600</v>
      </c>
      <c r="T401">
        <v>600</v>
      </c>
      <c r="U401">
        <f t="shared" si="28"/>
        <v>1</v>
      </c>
    </row>
    <row r="402" spans="1:21">
      <c r="A402" t="str">
        <f t="shared" si="26"/>
        <v>16.1-9</v>
      </c>
      <c r="B402">
        <f t="shared" si="27"/>
        <v>9</v>
      </c>
      <c r="C402">
        <v>16</v>
      </c>
      <c r="D402" t="s">
        <v>1461</v>
      </c>
      <c r="E402" t="s">
        <v>1119</v>
      </c>
      <c r="F402" t="s">
        <v>1175</v>
      </c>
      <c r="G402">
        <v>24</v>
      </c>
      <c r="H402">
        <f t="shared" si="25"/>
        <v>5400</v>
      </c>
      <c r="I402">
        <v>600</v>
      </c>
      <c r="J402">
        <v>600</v>
      </c>
      <c r="K402">
        <v>600</v>
      </c>
      <c r="L402">
        <v>600</v>
      </c>
      <c r="M402">
        <v>600</v>
      </c>
      <c r="N402">
        <v>600</v>
      </c>
      <c r="O402">
        <v>600</v>
      </c>
      <c r="P402">
        <v>600</v>
      </c>
      <c r="Q402">
        <v>600</v>
      </c>
      <c r="R402" t="s">
        <v>2523</v>
      </c>
      <c r="S402" t="s">
        <v>2523</v>
      </c>
      <c r="T402" t="s">
        <v>2523</v>
      </c>
      <c r="U402">
        <f t="shared" si="28"/>
        <v>1</v>
      </c>
    </row>
    <row r="403" spans="1:21">
      <c r="A403" t="str">
        <f t="shared" si="26"/>
        <v>16.1-10</v>
      </c>
      <c r="B403">
        <f t="shared" si="27"/>
        <v>10</v>
      </c>
      <c r="C403">
        <v>16</v>
      </c>
      <c r="D403" t="s">
        <v>1462</v>
      </c>
      <c r="E403" t="s">
        <v>1119</v>
      </c>
      <c r="F403" t="s">
        <v>1175</v>
      </c>
      <c r="G403">
        <v>24</v>
      </c>
      <c r="H403">
        <f t="shared" si="25"/>
        <v>7200</v>
      </c>
      <c r="I403">
        <v>600</v>
      </c>
      <c r="J403">
        <v>600</v>
      </c>
      <c r="K403">
        <v>600</v>
      </c>
      <c r="L403">
        <v>600</v>
      </c>
      <c r="M403">
        <v>600</v>
      </c>
      <c r="N403">
        <v>600</v>
      </c>
      <c r="O403">
        <v>600</v>
      </c>
      <c r="P403">
        <v>600</v>
      </c>
      <c r="Q403">
        <v>600</v>
      </c>
      <c r="R403">
        <v>600</v>
      </c>
      <c r="S403">
        <v>600</v>
      </c>
      <c r="T403">
        <v>600</v>
      </c>
      <c r="U403">
        <f t="shared" si="28"/>
        <v>1</v>
      </c>
    </row>
    <row r="404" spans="1:21">
      <c r="A404" t="str">
        <f t="shared" si="26"/>
        <v>16.1-11</v>
      </c>
      <c r="B404">
        <f t="shared" si="27"/>
        <v>11</v>
      </c>
      <c r="C404">
        <v>16</v>
      </c>
      <c r="D404" t="s">
        <v>1463</v>
      </c>
      <c r="E404" t="s">
        <v>1119</v>
      </c>
      <c r="F404" t="s">
        <v>1175</v>
      </c>
      <c r="G404">
        <v>24</v>
      </c>
      <c r="H404">
        <f t="shared" si="25"/>
        <v>7200</v>
      </c>
      <c r="I404">
        <v>600</v>
      </c>
      <c r="J404">
        <v>600</v>
      </c>
      <c r="K404">
        <v>600</v>
      </c>
      <c r="L404">
        <v>600</v>
      </c>
      <c r="M404">
        <v>600</v>
      </c>
      <c r="N404">
        <v>600</v>
      </c>
      <c r="O404">
        <v>600</v>
      </c>
      <c r="P404">
        <v>600</v>
      </c>
      <c r="Q404">
        <v>600</v>
      </c>
      <c r="R404">
        <v>600</v>
      </c>
      <c r="S404">
        <v>600</v>
      </c>
      <c r="T404">
        <v>600</v>
      </c>
      <c r="U404">
        <f t="shared" si="28"/>
        <v>1</v>
      </c>
    </row>
    <row r="405" spans="1:21">
      <c r="A405" t="str">
        <f t="shared" si="26"/>
        <v>16.1-12</v>
      </c>
      <c r="B405">
        <f t="shared" si="27"/>
        <v>12</v>
      </c>
      <c r="C405">
        <v>16</v>
      </c>
      <c r="D405" t="s">
        <v>1464</v>
      </c>
      <c r="E405" t="s">
        <v>1119</v>
      </c>
      <c r="F405" t="s">
        <v>1175</v>
      </c>
      <c r="G405">
        <v>24</v>
      </c>
      <c r="H405">
        <f t="shared" si="25"/>
        <v>7200</v>
      </c>
      <c r="I405">
        <v>600</v>
      </c>
      <c r="J405">
        <v>600</v>
      </c>
      <c r="K405">
        <v>600</v>
      </c>
      <c r="L405">
        <v>600</v>
      </c>
      <c r="M405">
        <v>600</v>
      </c>
      <c r="N405">
        <v>600</v>
      </c>
      <c r="O405">
        <v>600</v>
      </c>
      <c r="P405">
        <v>600</v>
      </c>
      <c r="Q405">
        <v>600</v>
      </c>
      <c r="R405">
        <v>600</v>
      </c>
      <c r="S405">
        <v>600</v>
      </c>
      <c r="T405">
        <v>600</v>
      </c>
      <c r="U405">
        <f t="shared" si="28"/>
        <v>1</v>
      </c>
    </row>
    <row r="406" spans="1:21">
      <c r="A406" t="str">
        <f t="shared" si="26"/>
        <v>16.1-13</v>
      </c>
      <c r="B406">
        <f t="shared" si="27"/>
        <v>13</v>
      </c>
      <c r="C406">
        <v>16</v>
      </c>
      <c r="D406" t="s">
        <v>2678</v>
      </c>
      <c r="E406" t="s">
        <v>1119</v>
      </c>
      <c r="F406" t="s">
        <v>1175</v>
      </c>
      <c r="G406">
        <v>24</v>
      </c>
      <c r="H406">
        <f t="shared" si="25"/>
        <v>1200</v>
      </c>
      <c r="I406" t="s">
        <v>2523</v>
      </c>
      <c r="J406" t="s">
        <v>2523</v>
      </c>
      <c r="K406" t="s">
        <v>2523</v>
      </c>
      <c r="L406" t="s">
        <v>2523</v>
      </c>
      <c r="M406" t="s">
        <v>2523</v>
      </c>
      <c r="N406" t="s">
        <v>2523</v>
      </c>
      <c r="O406" t="s">
        <v>2523</v>
      </c>
      <c r="P406" t="s">
        <v>2523</v>
      </c>
      <c r="Q406" t="s">
        <v>2523</v>
      </c>
      <c r="R406" t="s">
        <v>2523</v>
      </c>
      <c r="S406">
        <v>600</v>
      </c>
      <c r="T406">
        <v>600</v>
      </c>
      <c r="U406">
        <f t="shared" si="28"/>
        <v>1</v>
      </c>
    </row>
    <row r="407" spans="1:21">
      <c r="A407" t="str">
        <f t="shared" si="26"/>
        <v>16.1-14</v>
      </c>
      <c r="B407">
        <f t="shared" si="27"/>
        <v>14</v>
      </c>
      <c r="C407">
        <v>16</v>
      </c>
      <c r="D407" t="s">
        <v>1465</v>
      </c>
      <c r="E407" t="s">
        <v>1119</v>
      </c>
      <c r="F407" t="s">
        <v>1175</v>
      </c>
      <c r="G407">
        <v>24</v>
      </c>
      <c r="H407">
        <f t="shared" si="25"/>
        <v>5400</v>
      </c>
      <c r="I407">
        <v>600</v>
      </c>
      <c r="J407">
        <v>600</v>
      </c>
      <c r="K407">
        <v>600</v>
      </c>
      <c r="L407">
        <v>600</v>
      </c>
      <c r="M407">
        <v>600</v>
      </c>
      <c r="N407">
        <v>600</v>
      </c>
      <c r="O407">
        <v>600</v>
      </c>
      <c r="P407">
        <v>600</v>
      </c>
      <c r="Q407">
        <v>600</v>
      </c>
      <c r="R407" t="s">
        <v>2523</v>
      </c>
      <c r="S407" t="s">
        <v>2523</v>
      </c>
      <c r="T407" t="s">
        <v>2523</v>
      </c>
      <c r="U407">
        <f t="shared" si="28"/>
        <v>1</v>
      </c>
    </row>
    <row r="408" spans="1:21">
      <c r="A408" t="str">
        <f t="shared" si="26"/>
        <v>16.1-15</v>
      </c>
      <c r="B408">
        <f t="shared" si="27"/>
        <v>15</v>
      </c>
      <c r="C408">
        <v>16</v>
      </c>
      <c r="D408" t="s">
        <v>1466</v>
      </c>
      <c r="E408" t="s">
        <v>1119</v>
      </c>
      <c r="F408" t="s">
        <v>1175</v>
      </c>
      <c r="G408">
        <v>24</v>
      </c>
      <c r="H408">
        <f t="shared" si="25"/>
        <v>7200</v>
      </c>
      <c r="I408">
        <v>600</v>
      </c>
      <c r="J408">
        <v>600</v>
      </c>
      <c r="K408">
        <v>600</v>
      </c>
      <c r="L408">
        <v>600</v>
      </c>
      <c r="M408">
        <v>600</v>
      </c>
      <c r="N408">
        <v>600</v>
      </c>
      <c r="O408">
        <v>600</v>
      </c>
      <c r="P408">
        <v>600</v>
      </c>
      <c r="Q408">
        <v>600</v>
      </c>
      <c r="R408">
        <v>600</v>
      </c>
      <c r="S408">
        <v>600</v>
      </c>
      <c r="T408">
        <v>600</v>
      </c>
      <c r="U408">
        <f t="shared" si="28"/>
        <v>1</v>
      </c>
    </row>
    <row r="409" spans="1:21">
      <c r="A409" t="str">
        <f t="shared" si="26"/>
        <v>16.1-16</v>
      </c>
      <c r="B409">
        <f t="shared" si="27"/>
        <v>16</v>
      </c>
      <c r="C409">
        <v>16</v>
      </c>
      <c r="D409" t="s">
        <v>1467</v>
      </c>
      <c r="E409" t="s">
        <v>1119</v>
      </c>
      <c r="F409" t="s">
        <v>1175</v>
      </c>
      <c r="G409">
        <v>24</v>
      </c>
      <c r="H409">
        <f t="shared" ref="H409:H464" si="29">SUM(I409:T409)</f>
        <v>3600</v>
      </c>
      <c r="I409">
        <v>600</v>
      </c>
      <c r="J409">
        <v>600</v>
      </c>
      <c r="K409">
        <v>600</v>
      </c>
      <c r="L409">
        <v>600</v>
      </c>
      <c r="M409">
        <v>600</v>
      </c>
      <c r="N409">
        <v>600</v>
      </c>
      <c r="O409" t="s">
        <v>2523</v>
      </c>
      <c r="P409" t="s">
        <v>2523</v>
      </c>
      <c r="Q409" t="s">
        <v>2523</v>
      </c>
      <c r="R409" t="s">
        <v>2523</v>
      </c>
      <c r="S409" t="s">
        <v>2523</v>
      </c>
      <c r="T409" t="s">
        <v>2523</v>
      </c>
      <c r="U409">
        <f t="shared" si="28"/>
        <v>1</v>
      </c>
    </row>
    <row r="410" spans="1:21">
      <c r="A410" t="str">
        <f t="shared" si="26"/>
        <v>16.1-17</v>
      </c>
      <c r="B410">
        <f t="shared" si="27"/>
        <v>17</v>
      </c>
      <c r="C410">
        <v>16</v>
      </c>
      <c r="D410" t="s">
        <v>2679</v>
      </c>
      <c r="E410" t="s">
        <v>1119</v>
      </c>
      <c r="F410" t="s">
        <v>1175</v>
      </c>
      <c r="G410">
        <v>24</v>
      </c>
      <c r="H410">
        <f t="shared" si="29"/>
        <v>1200</v>
      </c>
      <c r="I410" t="s">
        <v>2523</v>
      </c>
      <c r="J410" t="s">
        <v>2523</v>
      </c>
      <c r="K410" t="s">
        <v>2523</v>
      </c>
      <c r="L410" t="s">
        <v>2523</v>
      </c>
      <c r="M410" t="s">
        <v>2523</v>
      </c>
      <c r="N410" t="s">
        <v>2523</v>
      </c>
      <c r="O410" t="s">
        <v>2523</v>
      </c>
      <c r="P410">
        <v>600</v>
      </c>
      <c r="Q410">
        <v>600</v>
      </c>
      <c r="R410" t="s">
        <v>2523</v>
      </c>
      <c r="S410" t="s">
        <v>2523</v>
      </c>
      <c r="T410" t="s">
        <v>2523</v>
      </c>
      <c r="U410">
        <f t="shared" si="28"/>
        <v>1</v>
      </c>
    </row>
    <row r="411" spans="1:21">
      <c r="A411" t="str">
        <f t="shared" si="26"/>
        <v>16.1-18</v>
      </c>
      <c r="B411">
        <f t="shared" si="27"/>
        <v>18</v>
      </c>
      <c r="C411">
        <v>16</v>
      </c>
      <c r="D411" t="s">
        <v>1468</v>
      </c>
      <c r="E411" t="s">
        <v>1119</v>
      </c>
      <c r="F411" t="s">
        <v>1175</v>
      </c>
      <c r="G411">
        <v>24</v>
      </c>
      <c r="H411">
        <f t="shared" si="29"/>
        <v>4200</v>
      </c>
      <c r="I411">
        <v>600</v>
      </c>
      <c r="J411">
        <v>600</v>
      </c>
      <c r="K411">
        <v>600</v>
      </c>
      <c r="L411">
        <v>600</v>
      </c>
      <c r="M411">
        <v>600</v>
      </c>
      <c r="N411">
        <v>600</v>
      </c>
      <c r="O411">
        <v>600</v>
      </c>
      <c r="P411" t="s">
        <v>2523</v>
      </c>
      <c r="Q411" t="s">
        <v>2523</v>
      </c>
      <c r="R411" t="s">
        <v>2523</v>
      </c>
      <c r="S411" t="s">
        <v>2523</v>
      </c>
      <c r="T411" t="s">
        <v>2523</v>
      </c>
      <c r="U411">
        <f t="shared" si="28"/>
        <v>1</v>
      </c>
    </row>
    <row r="412" spans="1:21">
      <c r="A412" t="str">
        <f t="shared" si="26"/>
        <v>16.1-19</v>
      </c>
      <c r="B412">
        <f t="shared" si="27"/>
        <v>19</v>
      </c>
      <c r="C412">
        <v>16</v>
      </c>
      <c r="D412" t="s">
        <v>1469</v>
      </c>
      <c r="E412" t="s">
        <v>1119</v>
      </c>
      <c r="F412" t="s">
        <v>1175</v>
      </c>
      <c r="G412">
        <v>24</v>
      </c>
      <c r="H412">
        <f t="shared" si="29"/>
        <v>7200</v>
      </c>
      <c r="I412">
        <v>600</v>
      </c>
      <c r="J412">
        <v>600</v>
      </c>
      <c r="K412">
        <v>600</v>
      </c>
      <c r="L412">
        <v>600</v>
      </c>
      <c r="M412">
        <v>600</v>
      </c>
      <c r="N412">
        <v>600</v>
      </c>
      <c r="O412">
        <v>600</v>
      </c>
      <c r="P412">
        <v>600</v>
      </c>
      <c r="Q412">
        <v>600</v>
      </c>
      <c r="R412">
        <v>600</v>
      </c>
      <c r="S412">
        <v>600</v>
      </c>
      <c r="T412">
        <v>600</v>
      </c>
      <c r="U412">
        <f t="shared" si="28"/>
        <v>1</v>
      </c>
    </row>
    <row r="413" spans="1:21">
      <c r="A413" t="str">
        <f t="shared" si="26"/>
        <v>16.1-20</v>
      </c>
      <c r="B413">
        <f t="shared" si="27"/>
        <v>20</v>
      </c>
      <c r="C413">
        <v>16</v>
      </c>
      <c r="D413" t="s">
        <v>1470</v>
      </c>
      <c r="E413" t="s">
        <v>1119</v>
      </c>
      <c r="F413" t="s">
        <v>1175</v>
      </c>
      <c r="G413">
        <v>24</v>
      </c>
      <c r="H413">
        <f t="shared" si="29"/>
        <v>7200</v>
      </c>
      <c r="I413">
        <v>600</v>
      </c>
      <c r="J413">
        <v>600</v>
      </c>
      <c r="K413">
        <v>600</v>
      </c>
      <c r="L413">
        <v>600</v>
      </c>
      <c r="M413">
        <v>600</v>
      </c>
      <c r="N413">
        <v>600</v>
      </c>
      <c r="O413">
        <v>600</v>
      </c>
      <c r="P413">
        <v>600</v>
      </c>
      <c r="Q413">
        <v>600</v>
      </c>
      <c r="R413">
        <v>600</v>
      </c>
      <c r="S413">
        <v>600</v>
      </c>
      <c r="T413">
        <v>600</v>
      </c>
      <c r="U413">
        <f t="shared" si="28"/>
        <v>1</v>
      </c>
    </row>
    <row r="414" spans="1:21">
      <c r="A414" t="str">
        <f t="shared" si="26"/>
        <v>16.1-21</v>
      </c>
      <c r="B414">
        <f t="shared" si="27"/>
        <v>21</v>
      </c>
      <c r="C414">
        <v>16</v>
      </c>
      <c r="D414" t="s">
        <v>2680</v>
      </c>
      <c r="E414" t="s">
        <v>1119</v>
      </c>
      <c r="F414" t="s">
        <v>1175</v>
      </c>
      <c r="G414">
        <v>24</v>
      </c>
      <c r="H414">
        <f t="shared" si="29"/>
        <v>600</v>
      </c>
      <c r="I414" t="s">
        <v>2523</v>
      </c>
      <c r="J414" t="s">
        <v>2523</v>
      </c>
      <c r="K414" t="s">
        <v>2523</v>
      </c>
      <c r="L414" t="s">
        <v>2523</v>
      </c>
      <c r="M414" t="s">
        <v>2523</v>
      </c>
      <c r="N414" t="s">
        <v>2523</v>
      </c>
      <c r="O414" t="s">
        <v>2523</v>
      </c>
      <c r="P414" t="s">
        <v>2523</v>
      </c>
      <c r="Q414" t="s">
        <v>2523</v>
      </c>
      <c r="R414" t="s">
        <v>2523</v>
      </c>
      <c r="S414" t="s">
        <v>2523</v>
      </c>
      <c r="T414">
        <v>600</v>
      </c>
      <c r="U414">
        <f t="shared" si="28"/>
        <v>1</v>
      </c>
    </row>
    <row r="415" spans="1:21">
      <c r="A415" t="str">
        <f t="shared" si="26"/>
        <v>16.1-22</v>
      </c>
      <c r="B415">
        <f t="shared" si="27"/>
        <v>22</v>
      </c>
      <c r="C415">
        <v>16</v>
      </c>
      <c r="D415" t="s">
        <v>1471</v>
      </c>
      <c r="E415" t="s">
        <v>1119</v>
      </c>
      <c r="F415" t="s">
        <v>1175</v>
      </c>
      <c r="G415">
        <v>24</v>
      </c>
      <c r="H415">
        <f t="shared" si="29"/>
        <v>7200</v>
      </c>
      <c r="I415">
        <v>600</v>
      </c>
      <c r="J415">
        <v>600</v>
      </c>
      <c r="K415">
        <v>600</v>
      </c>
      <c r="L415">
        <v>600</v>
      </c>
      <c r="M415">
        <v>600</v>
      </c>
      <c r="N415">
        <v>600</v>
      </c>
      <c r="O415">
        <v>600</v>
      </c>
      <c r="P415">
        <v>600</v>
      </c>
      <c r="Q415">
        <v>600</v>
      </c>
      <c r="R415">
        <v>600</v>
      </c>
      <c r="S415">
        <v>600</v>
      </c>
      <c r="T415">
        <v>600</v>
      </c>
      <c r="U415">
        <f t="shared" si="28"/>
        <v>1</v>
      </c>
    </row>
    <row r="416" spans="1:21">
      <c r="A416" t="str">
        <f t="shared" si="26"/>
        <v>16.1-23</v>
      </c>
      <c r="B416">
        <f t="shared" si="27"/>
        <v>23</v>
      </c>
      <c r="C416">
        <v>16</v>
      </c>
      <c r="D416" t="s">
        <v>1472</v>
      </c>
      <c r="E416" t="s">
        <v>1119</v>
      </c>
      <c r="F416" t="s">
        <v>1175</v>
      </c>
      <c r="G416">
        <v>24</v>
      </c>
      <c r="H416">
        <f t="shared" si="29"/>
        <v>7200</v>
      </c>
      <c r="I416">
        <v>600</v>
      </c>
      <c r="J416">
        <v>600</v>
      </c>
      <c r="K416">
        <v>600</v>
      </c>
      <c r="L416">
        <v>600</v>
      </c>
      <c r="M416">
        <v>600</v>
      </c>
      <c r="N416">
        <v>600</v>
      </c>
      <c r="O416">
        <v>600</v>
      </c>
      <c r="P416">
        <v>600</v>
      </c>
      <c r="Q416">
        <v>600</v>
      </c>
      <c r="R416">
        <v>600</v>
      </c>
      <c r="S416">
        <v>600</v>
      </c>
      <c r="T416">
        <v>600</v>
      </c>
      <c r="U416">
        <f t="shared" si="28"/>
        <v>1</v>
      </c>
    </row>
    <row r="417" spans="1:21">
      <c r="A417" t="str">
        <f t="shared" si="26"/>
        <v>16.1-24</v>
      </c>
      <c r="B417">
        <f t="shared" si="27"/>
        <v>24</v>
      </c>
      <c r="C417">
        <v>16</v>
      </c>
      <c r="D417" t="s">
        <v>1473</v>
      </c>
      <c r="E417" t="s">
        <v>1119</v>
      </c>
      <c r="F417" t="s">
        <v>1175</v>
      </c>
      <c r="G417">
        <v>24</v>
      </c>
      <c r="H417">
        <f t="shared" si="29"/>
        <v>7200</v>
      </c>
      <c r="I417">
        <v>600</v>
      </c>
      <c r="J417">
        <v>600</v>
      </c>
      <c r="K417">
        <v>600</v>
      </c>
      <c r="L417">
        <v>600</v>
      </c>
      <c r="M417">
        <v>600</v>
      </c>
      <c r="N417">
        <v>600</v>
      </c>
      <c r="O417">
        <v>600</v>
      </c>
      <c r="P417">
        <v>600</v>
      </c>
      <c r="Q417">
        <v>600</v>
      </c>
      <c r="R417">
        <v>600</v>
      </c>
      <c r="S417">
        <v>600</v>
      </c>
      <c r="T417">
        <v>600</v>
      </c>
      <c r="U417">
        <f t="shared" si="28"/>
        <v>1</v>
      </c>
    </row>
    <row r="418" spans="1:21">
      <c r="A418" t="str">
        <f t="shared" ref="A418:A481" si="30">CONCATENATE(C418,".1-",B418)</f>
        <v>16.1-25</v>
      </c>
      <c r="B418">
        <f t="shared" ref="B418:B481" si="31">IF(C418&lt;&gt;C417,1,B417+1)</f>
        <v>25</v>
      </c>
      <c r="C418">
        <v>16</v>
      </c>
      <c r="D418" t="s">
        <v>1474</v>
      </c>
      <c r="E418" t="s">
        <v>1121</v>
      </c>
      <c r="F418" t="s">
        <v>1175</v>
      </c>
      <c r="G418">
        <v>24</v>
      </c>
      <c r="H418">
        <f t="shared" si="29"/>
        <v>26760</v>
      </c>
      <c r="I418">
        <v>2230</v>
      </c>
      <c r="J418">
        <v>2230</v>
      </c>
      <c r="K418">
        <v>2230</v>
      </c>
      <c r="L418">
        <v>2230</v>
      </c>
      <c r="M418">
        <v>2230</v>
      </c>
      <c r="N418">
        <v>2230</v>
      </c>
      <c r="O418">
        <v>2230</v>
      </c>
      <c r="P418">
        <v>2230</v>
      </c>
      <c r="Q418">
        <v>2230</v>
      </c>
      <c r="R418">
        <v>2230</v>
      </c>
      <c r="S418">
        <v>2230</v>
      </c>
      <c r="T418">
        <v>2230</v>
      </c>
      <c r="U418">
        <f t="shared" si="28"/>
        <v>1</v>
      </c>
    </row>
    <row r="419" spans="1:21">
      <c r="A419" t="str">
        <f t="shared" si="30"/>
        <v>16.1-26</v>
      </c>
      <c r="B419">
        <f t="shared" si="31"/>
        <v>26</v>
      </c>
      <c r="C419">
        <v>16</v>
      </c>
      <c r="D419" t="s">
        <v>1475</v>
      </c>
      <c r="E419" t="s">
        <v>1121</v>
      </c>
      <c r="F419" t="s">
        <v>1175</v>
      </c>
      <c r="G419">
        <v>24</v>
      </c>
      <c r="H419">
        <f t="shared" si="29"/>
        <v>13380</v>
      </c>
      <c r="I419">
        <v>2230</v>
      </c>
      <c r="J419">
        <v>2230</v>
      </c>
      <c r="K419">
        <v>2230</v>
      </c>
      <c r="L419">
        <v>2230</v>
      </c>
      <c r="M419">
        <v>2230</v>
      </c>
      <c r="N419" t="s">
        <v>2523</v>
      </c>
      <c r="O419" t="s">
        <v>2523</v>
      </c>
      <c r="P419" t="s">
        <v>2523</v>
      </c>
      <c r="Q419" t="s">
        <v>2523</v>
      </c>
      <c r="R419">
        <v>2230</v>
      </c>
      <c r="S419" t="s">
        <v>2523</v>
      </c>
      <c r="T419" t="s">
        <v>2523</v>
      </c>
      <c r="U419">
        <f t="shared" si="28"/>
        <v>1</v>
      </c>
    </row>
    <row r="420" spans="1:21">
      <c r="A420" t="str">
        <f t="shared" si="30"/>
        <v>16.1-27</v>
      </c>
      <c r="B420">
        <f t="shared" si="31"/>
        <v>27</v>
      </c>
      <c r="C420">
        <v>16</v>
      </c>
      <c r="D420" t="s">
        <v>2681</v>
      </c>
      <c r="E420" t="s">
        <v>1121</v>
      </c>
      <c r="F420" t="s">
        <v>1175</v>
      </c>
      <c r="G420">
        <v>24</v>
      </c>
      <c r="H420">
        <f t="shared" si="29"/>
        <v>4460</v>
      </c>
      <c r="I420" t="s">
        <v>2523</v>
      </c>
      <c r="J420" t="s">
        <v>2523</v>
      </c>
      <c r="K420" t="s">
        <v>2523</v>
      </c>
      <c r="L420" t="s">
        <v>2523</v>
      </c>
      <c r="M420" t="s">
        <v>2523</v>
      </c>
      <c r="N420" t="s">
        <v>2523</v>
      </c>
      <c r="O420" t="s">
        <v>2523</v>
      </c>
      <c r="P420" t="s">
        <v>2523</v>
      </c>
      <c r="Q420" t="s">
        <v>2523</v>
      </c>
      <c r="R420" t="s">
        <v>2523</v>
      </c>
      <c r="S420">
        <v>2230</v>
      </c>
      <c r="T420">
        <v>2230</v>
      </c>
      <c r="U420">
        <f t="shared" si="28"/>
        <v>1</v>
      </c>
    </row>
    <row r="421" spans="1:21">
      <c r="A421" t="str">
        <f t="shared" si="30"/>
        <v>16.1-28</v>
      </c>
      <c r="B421">
        <f t="shared" si="31"/>
        <v>28</v>
      </c>
      <c r="C421">
        <v>16</v>
      </c>
      <c r="D421" t="s">
        <v>1476</v>
      </c>
      <c r="E421" t="s">
        <v>1121</v>
      </c>
      <c r="F421" t="s">
        <v>1175</v>
      </c>
      <c r="G421">
        <v>24</v>
      </c>
      <c r="H421">
        <f t="shared" si="29"/>
        <v>26760</v>
      </c>
      <c r="I421">
        <v>2230</v>
      </c>
      <c r="J421">
        <v>2230</v>
      </c>
      <c r="K421">
        <v>2230</v>
      </c>
      <c r="L421">
        <v>2230</v>
      </c>
      <c r="M421">
        <v>2230</v>
      </c>
      <c r="N421">
        <v>2230</v>
      </c>
      <c r="O421">
        <v>2230</v>
      </c>
      <c r="P421">
        <v>2230</v>
      </c>
      <c r="Q421">
        <v>2230</v>
      </c>
      <c r="R421">
        <v>2230</v>
      </c>
      <c r="S421">
        <v>2230</v>
      </c>
      <c r="T421">
        <v>2230</v>
      </c>
      <c r="U421">
        <f t="shared" si="28"/>
        <v>1</v>
      </c>
    </row>
    <row r="422" spans="1:21">
      <c r="A422" t="str">
        <f t="shared" si="30"/>
        <v>16.1-29</v>
      </c>
      <c r="B422">
        <f t="shared" si="31"/>
        <v>29</v>
      </c>
      <c r="C422">
        <v>16</v>
      </c>
      <c r="D422" t="s">
        <v>1477</v>
      </c>
      <c r="E422" t="s">
        <v>1121</v>
      </c>
      <c r="F422" t="s">
        <v>1175</v>
      </c>
      <c r="G422">
        <v>24</v>
      </c>
      <c r="H422">
        <f t="shared" si="29"/>
        <v>26760</v>
      </c>
      <c r="I422">
        <v>2230</v>
      </c>
      <c r="J422">
        <v>2230</v>
      </c>
      <c r="K422">
        <v>2230</v>
      </c>
      <c r="L422">
        <v>2230</v>
      </c>
      <c r="M422">
        <v>2230</v>
      </c>
      <c r="N422">
        <v>2230</v>
      </c>
      <c r="O422">
        <v>2230</v>
      </c>
      <c r="P422">
        <v>2230</v>
      </c>
      <c r="Q422">
        <v>2230</v>
      </c>
      <c r="R422">
        <v>2230</v>
      </c>
      <c r="S422">
        <v>2230</v>
      </c>
      <c r="T422">
        <v>2230</v>
      </c>
      <c r="U422">
        <f t="shared" si="28"/>
        <v>1</v>
      </c>
    </row>
    <row r="423" spans="1:21">
      <c r="A423" t="str">
        <f t="shared" si="30"/>
        <v>16.1-30</v>
      </c>
      <c r="B423">
        <f t="shared" si="31"/>
        <v>30</v>
      </c>
      <c r="C423">
        <v>16</v>
      </c>
      <c r="D423" t="s">
        <v>1478</v>
      </c>
      <c r="E423" t="s">
        <v>1121</v>
      </c>
      <c r="F423" t="s">
        <v>1175</v>
      </c>
      <c r="G423">
        <v>24</v>
      </c>
      <c r="H423">
        <f t="shared" si="29"/>
        <v>26760</v>
      </c>
      <c r="I423">
        <v>2230</v>
      </c>
      <c r="J423">
        <v>2230</v>
      </c>
      <c r="K423">
        <v>2230</v>
      </c>
      <c r="L423">
        <v>2230</v>
      </c>
      <c r="M423">
        <v>2230</v>
      </c>
      <c r="N423">
        <v>2230</v>
      </c>
      <c r="O423">
        <v>2230</v>
      </c>
      <c r="P423">
        <v>2230</v>
      </c>
      <c r="Q423">
        <v>2230</v>
      </c>
      <c r="R423">
        <v>2230</v>
      </c>
      <c r="S423">
        <v>2230</v>
      </c>
      <c r="T423">
        <v>2230</v>
      </c>
      <c r="U423">
        <f t="shared" si="28"/>
        <v>1</v>
      </c>
    </row>
    <row r="424" spans="1:21">
      <c r="A424" t="str">
        <f t="shared" si="30"/>
        <v>16.1-31</v>
      </c>
      <c r="B424">
        <f t="shared" si="31"/>
        <v>31</v>
      </c>
      <c r="C424">
        <v>16</v>
      </c>
      <c r="D424" t="s">
        <v>1479</v>
      </c>
      <c r="E424" t="s">
        <v>1121</v>
      </c>
      <c r="F424" t="s">
        <v>1175</v>
      </c>
      <c r="G424">
        <v>24</v>
      </c>
      <c r="H424">
        <f t="shared" si="29"/>
        <v>13380</v>
      </c>
      <c r="I424">
        <v>2230</v>
      </c>
      <c r="J424">
        <v>2230</v>
      </c>
      <c r="K424">
        <v>2230</v>
      </c>
      <c r="L424">
        <v>2230</v>
      </c>
      <c r="M424">
        <v>2230</v>
      </c>
      <c r="N424">
        <v>2230</v>
      </c>
      <c r="O424" t="s">
        <v>2523</v>
      </c>
      <c r="P424" t="s">
        <v>2523</v>
      </c>
      <c r="Q424" t="s">
        <v>2523</v>
      </c>
      <c r="R424" t="s">
        <v>2523</v>
      </c>
      <c r="S424" t="s">
        <v>2523</v>
      </c>
      <c r="T424" t="s">
        <v>2523</v>
      </c>
      <c r="U424">
        <f t="shared" si="28"/>
        <v>1</v>
      </c>
    </row>
    <row r="425" spans="1:21">
      <c r="A425" t="str">
        <f t="shared" si="30"/>
        <v>16.1-32</v>
      </c>
      <c r="B425">
        <f t="shared" si="31"/>
        <v>32</v>
      </c>
      <c r="C425">
        <v>16</v>
      </c>
      <c r="D425" t="s">
        <v>1480</v>
      </c>
      <c r="E425" t="s">
        <v>1178</v>
      </c>
      <c r="F425" t="s">
        <v>1175</v>
      </c>
      <c r="G425">
        <v>12</v>
      </c>
      <c r="H425">
        <f t="shared" si="29"/>
        <v>30550</v>
      </c>
      <c r="I425">
        <v>6110</v>
      </c>
      <c r="J425">
        <v>6110</v>
      </c>
      <c r="K425">
        <v>6110</v>
      </c>
      <c r="L425">
        <v>6110</v>
      </c>
      <c r="M425">
        <v>6110</v>
      </c>
      <c r="N425" t="s">
        <v>2523</v>
      </c>
      <c r="O425" t="s">
        <v>2523</v>
      </c>
      <c r="P425" t="s">
        <v>2523</v>
      </c>
      <c r="Q425" t="s">
        <v>2523</v>
      </c>
      <c r="R425" t="s">
        <v>2523</v>
      </c>
      <c r="S425" t="s">
        <v>2523</v>
      </c>
      <c r="T425" t="s">
        <v>2523</v>
      </c>
      <c r="U425">
        <f t="shared" si="28"/>
        <v>1</v>
      </c>
    </row>
    <row r="426" spans="1:21">
      <c r="A426" t="str">
        <f t="shared" si="30"/>
        <v>16.1-33</v>
      </c>
      <c r="B426">
        <f t="shared" si="31"/>
        <v>33</v>
      </c>
      <c r="C426">
        <v>16</v>
      </c>
      <c r="D426" t="s">
        <v>1455</v>
      </c>
      <c r="E426" t="s">
        <v>1124</v>
      </c>
      <c r="F426" t="s">
        <v>1171</v>
      </c>
      <c r="G426">
        <v>60</v>
      </c>
      <c r="H426">
        <f t="shared" si="29"/>
        <v>9840</v>
      </c>
      <c r="I426">
        <v>820</v>
      </c>
      <c r="J426">
        <v>820</v>
      </c>
      <c r="K426">
        <v>820</v>
      </c>
      <c r="L426">
        <v>820</v>
      </c>
      <c r="M426">
        <v>820</v>
      </c>
      <c r="N426">
        <v>820</v>
      </c>
      <c r="O426">
        <v>820</v>
      </c>
      <c r="P426">
        <v>820</v>
      </c>
      <c r="Q426">
        <v>820</v>
      </c>
      <c r="R426">
        <v>820</v>
      </c>
      <c r="S426">
        <v>820</v>
      </c>
      <c r="T426">
        <v>820</v>
      </c>
      <c r="U426">
        <f t="shared" si="28"/>
        <v>1</v>
      </c>
    </row>
    <row r="427" spans="1:21">
      <c r="A427" t="str">
        <f t="shared" si="30"/>
        <v>16.1-34</v>
      </c>
      <c r="B427">
        <f t="shared" si="31"/>
        <v>34</v>
      </c>
      <c r="C427">
        <v>16</v>
      </c>
      <c r="D427" t="s">
        <v>1456</v>
      </c>
      <c r="E427" t="s">
        <v>1120</v>
      </c>
      <c r="F427" t="s">
        <v>1171</v>
      </c>
      <c r="G427">
        <v>60</v>
      </c>
      <c r="H427">
        <f t="shared" si="29"/>
        <v>33600</v>
      </c>
      <c r="I427">
        <v>2800</v>
      </c>
      <c r="J427">
        <v>2800</v>
      </c>
      <c r="K427">
        <v>2800</v>
      </c>
      <c r="L427">
        <v>2800</v>
      </c>
      <c r="M427">
        <v>2800</v>
      </c>
      <c r="N427">
        <v>2800</v>
      </c>
      <c r="O427">
        <v>2800</v>
      </c>
      <c r="P427">
        <v>2800</v>
      </c>
      <c r="Q427">
        <v>2800</v>
      </c>
      <c r="R427">
        <v>2800</v>
      </c>
      <c r="S427">
        <v>2800</v>
      </c>
      <c r="T427">
        <v>2800</v>
      </c>
      <c r="U427">
        <f t="shared" si="28"/>
        <v>1</v>
      </c>
    </row>
    <row r="428" spans="1:21">
      <c r="A428" t="str">
        <f t="shared" si="30"/>
        <v>16.1-35</v>
      </c>
      <c r="B428">
        <f t="shared" si="31"/>
        <v>35</v>
      </c>
      <c r="C428">
        <v>16</v>
      </c>
      <c r="D428" t="s">
        <v>2441</v>
      </c>
      <c r="E428" t="s">
        <v>1122</v>
      </c>
      <c r="F428" t="s">
        <v>1171</v>
      </c>
      <c r="G428">
        <v>30</v>
      </c>
      <c r="H428">
        <f t="shared" si="29"/>
        <v>93000</v>
      </c>
      <c r="I428">
        <v>7750</v>
      </c>
      <c r="J428">
        <v>7750</v>
      </c>
      <c r="K428">
        <v>7750</v>
      </c>
      <c r="L428">
        <v>7750</v>
      </c>
      <c r="M428">
        <v>7750</v>
      </c>
      <c r="N428">
        <v>7750</v>
      </c>
      <c r="O428">
        <v>7750</v>
      </c>
      <c r="P428">
        <v>7750</v>
      </c>
      <c r="Q428">
        <v>7750</v>
      </c>
      <c r="R428">
        <v>7750</v>
      </c>
      <c r="S428">
        <v>7750</v>
      </c>
      <c r="T428">
        <v>7750</v>
      </c>
      <c r="U428">
        <f t="shared" si="28"/>
        <v>1</v>
      </c>
    </row>
    <row r="429" spans="1:21">
      <c r="A429" t="str">
        <f t="shared" si="30"/>
        <v>17.1-1</v>
      </c>
      <c r="B429">
        <f t="shared" si="31"/>
        <v>1</v>
      </c>
      <c r="C429">
        <v>17</v>
      </c>
      <c r="D429" t="s">
        <v>1483</v>
      </c>
      <c r="E429" t="s">
        <v>1174</v>
      </c>
      <c r="F429" t="s">
        <v>1175</v>
      </c>
      <c r="G429">
        <v>48</v>
      </c>
      <c r="H429">
        <f t="shared" si="29"/>
        <v>39360</v>
      </c>
      <c r="I429">
        <v>3280</v>
      </c>
      <c r="J429">
        <v>3280</v>
      </c>
      <c r="K429">
        <v>3280</v>
      </c>
      <c r="L429">
        <v>3280</v>
      </c>
      <c r="M429">
        <v>3280</v>
      </c>
      <c r="N429">
        <v>3280</v>
      </c>
      <c r="O429">
        <v>3280</v>
      </c>
      <c r="P429">
        <v>3280</v>
      </c>
      <c r="Q429">
        <v>3280</v>
      </c>
      <c r="R429">
        <v>3280</v>
      </c>
      <c r="S429">
        <v>3280</v>
      </c>
      <c r="T429">
        <v>3280</v>
      </c>
      <c r="U429">
        <f t="shared" si="28"/>
        <v>1</v>
      </c>
    </row>
    <row r="430" spans="1:21">
      <c r="A430" t="str">
        <f t="shared" si="30"/>
        <v>17.1-2</v>
      </c>
      <c r="B430">
        <f t="shared" si="31"/>
        <v>2</v>
      </c>
      <c r="C430">
        <v>17</v>
      </c>
      <c r="D430" t="s">
        <v>2682</v>
      </c>
      <c r="E430" t="s">
        <v>1174</v>
      </c>
      <c r="F430" t="s">
        <v>1175</v>
      </c>
      <c r="G430">
        <v>48</v>
      </c>
      <c r="H430">
        <f t="shared" si="29"/>
        <v>13120</v>
      </c>
      <c r="I430" t="s">
        <v>2523</v>
      </c>
      <c r="J430" t="s">
        <v>2523</v>
      </c>
      <c r="K430" t="s">
        <v>2523</v>
      </c>
      <c r="L430" t="s">
        <v>2523</v>
      </c>
      <c r="M430" t="s">
        <v>2523</v>
      </c>
      <c r="N430" t="s">
        <v>2523</v>
      </c>
      <c r="O430" t="s">
        <v>2523</v>
      </c>
      <c r="P430" t="s">
        <v>2523</v>
      </c>
      <c r="Q430">
        <v>3280</v>
      </c>
      <c r="R430">
        <v>3280</v>
      </c>
      <c r="S430">
        <v>3280</v>
      </c>
      <c r="T430">
        <v>3280</v>
      </c>
      <c r="U430">
        <f t="shared" si="28"/>
        <v>1</v>
      </c>
    </row>
    <row r="431" spans="1:21">
      <c r="A431" t="str">
        <f t="shared" si="30"/>
        <v>17.1-3</v>
      </c>
      <c r="B431">
        <f t="shared" si="31"/>
        <v>3</v>
      </c>
      <c r="C431">
        <v>17</v>
      </c>
      <c r="D431" t="s">
        <v>1484</v>
      </c>
      <c r="E431" t="s">
        <v>1174</v>
      </c>
      <c r="F431" t="s">
        <v>1175</v>
      </c>
      <c r="G431">
        <v>48</v>
      </c>
      <c r="H431">
        <f t="shared" si="29"/>
        <v>39360</v>
      </c>
      <c r="I431">
        <v>3280</v>
      </c>
      <c r="J431">
        <v>3280</v>
      </c>
      <c r="K431">
        <v>3280</v>
      </c>
      <c r="L431">
        <v>3280</v>
      </c>
      <c r="M431">
        <v>3280</v>
      </c>
      <c r="N431">
        <v>3280</v>
      </c>
      <c r="O431">
        <v>3280</v>
      </c>
      <c r="P431">
        <v>3280</v>
      </c>
      <c r="Q431">
        <v>3280</v>
      </c>
      <c r="R431">
        <v>3280</v>
      </c>
      <c r="S431">
        <v>3280</v>
      </c>
      <c r="T431">
        <v>3280</v>
      </c>
      <c r="U431">
        <f t="shared" si="28"/>
        <v>1</v>
      </c>
    </row>
    <row r="432" spans="1:21">
      <c r="A432" t="str">
        <f t="shared" si="30"/>
        <v>17.1-4</v>
      </c>
      <c r="B432">
        <f t="shared" si="31"/>
        <v>4</v>
      </c>
      <c r="C432">
        <v>17</v>
      </c>
      <c r="D432" t="s">
        <v>1485</v>
      </c>
      <c r="E432" t="s">
        <v>1119</v>
      </c>
      <c r="F432" t="s">
        <v>1175</v>
      </c>
      <c r="G432">
        <v>24</v>
      </c>
      <c r="H432">
        <f t="shared" si="29"/>
        <v>7200</v>
      </c>
      <c r="I432">
        <v>600</v>
      </c>
      <c r="J432">
        <v>600</v>
      </c>
      <c r="K432">
        <v>600</v>
      </c>
      <c r="L432">
        <v>600</v>
      </c>
      <c r="M432">
        <v>600</v>
      </c>
      <c r="N432">
        <v>600</v>
      </c>
      <c r="O432">
        <v>600</v>
      </c>
      <c r="P432">
        <v>600</v>
      </c>
      <c r="Q432">
        <v>600</v>
      </c>
      <c r="R432">
        <v>600</v>
      </c>
      <c r="S432">
        <v>600</v>
      </c>
      <c r="T432">
        <v>600</v>
      </c>
      <c r="U432">
        <f t="shared" si="28"/>
        <v>1</v>
      </c>
    </row>
    <row r="433" spans="1:21">
      <c r="A433" t="str">
        <f t="shared" si="30"/>
        <v>17.1-5</v>
      </c>
      <c r="B433">
        <f t="shared" si="31"/>
        <v>5</v>
      </c>
      <c r="C433">
        <v>17</v>
      </c>
      <c r="D433" t="s">
        <v>2683</v>
      </c>
      <c r="E433" t="s">
        <v>1119</v>
      </c>
      <c r="F433" t="s">
        <v>1175</v>
      </c>
      <c r="G433">
        <v>24</v>
      </c>
      <c r="H433">
        <f t="shared" si="29"/>
        <v>1200</v>
      </c>
      <c r="I433" t="s">
        <v>2523</v>
      </c>
      <c r="J433" t="s">
        <v>2523</v>
      </c>
      <c r="K433" t="s">
        <v>2523</v>
      </c>
      <c r="L433" t="s">
        <v>2523</v>
      </c>
      <c r="M433" t="s">
        <v>2523</v>
      </c>
      <c r="N433" t="s">
        <v>2523</v>
      </c>
      <c r="O433" t="s">
        <v>2523</v>
      </c>
      <c r="P433" t="s">
        <v>2523</v>
      </c>
      <c r="Q433" t="s">
        <v>2523</v>
      </c>
      <c r="R433" t="s">
        <v>2523</v>
      </c>
      <c r="S433">
        <v>600</v>
      </c>
      <c r="T433">
        <v>600</v>
      </c>
      <c r="U433">
        <f t="shared" si="28"/>
        <v>1</v>
      </c>
    </row>
    <row r="434" spans="1:21">
      <c r="A434" t="str">
        <f t="shared" si="30"/>
        <v>17.1-6</v>
      </c>
      <c r="B434">
        <f t="shared" si="31"/>
        <v>6</v>
      </c>
      <c r="C434">
        <v>17</v>
      </c>
      <c r="D434" t="s">
        <v>2442</v>
      </c>
      <c r="E434" t="s">
        <v>1119</v>
      </c>
      <c r="F434" t="s">
        <v>1175</v>
      </c>
      <c r="G434">
        <v>24</v>
      </c>
      <c r="H434">
        <f t="shared" si="29"/>
        <v>7200</v>
      </c>
      <c r="I434">
        <v>600</v>
      </c>
      <c r="J434">
        <v>600</v>
      </c>
      <c r="K434">
        <v>600</v>
      </c>
      <c r="L434">
        <v>600</v>
      </c>
      <c r="M434">
        <v>600</v>
      </c>
      <c r="N434">
        <v>600</v>
      </c>
      <c r="O434">
        <v>600</v>
      </c>
      <c r="P434">
        <v>600</v>
      </c>
      <c r="Q434">
        <v>600</v>
      </c>
      <c r="R434">
        <v>600</v>
      </c>
      <c r="S434">
        <v>600</v>
      </c>
      <c r="T434">
        <v>600</v>
      </c>
      <c r="U434">
        <f t="shared" si="28"/>
        <v>1</v>
      </c>
    </row>
    <row r="435" spans="1:21">
      <c r="A435" t="str">
        <f t="shared" si="30"/>
        <v>17.1-7</v>
      </c>
      <c r="B435">
        <f t="shared" si="31"/>
        <v>7</v>
      </c>
      <c r="C435">
        <v>17</v>
      </c>
      <c r="D435" t="s">
        <v>1486</v>
      </c>
      <c r="E435" t="s">
        <v>1119</v>
      </c>
      <c r="F435" t="s">
        <v>1175</v>
      </c>
      <c r="G435">
        <v>24</v>
      </c>
      <c r="H435">
        <f t="shared" si="29"/>
        <v>3600</v>
      </c>
      <c r="I435">
        <v>600</v>
      </c>
      <c r="J435">
        <v>600</v>
      </c>
      <c r="K435">
        <v>600</v>
      </c>
      <c r="L435">
        <v>600</v>
      </c>
      <c r="M435">
        <v>600</v>
      </c>
      <c r="N435">
        <v>600</v>
      </c>
      <c r="O435" t="s">
        <v>2523</v>
      </c>
      <c r="P435" t="s">
        <v>2523</v>
      </c>
      <c r="Q435" t="s">
        <v>2523</v>
      </c>
      <c r="R435" t="s">
        <v>2523</v>
      </c>
      <c r="S435" t="s">
        <v>2523</v>
      </c>
      <c r="T435" t="s">
        <v>2523</v>
      </c>
      <c r="U435">
        <f t="shared" si="28"/>
        <v>1</v>
      </c>
    </row>
    <row r="436" spans="1:21">
      <c r="A436" t="str">
        <f t="shared" si="30"/>
        <v>17.1-8</v>
      </c>
      <c r="B436">
        <f t="shared" si="31"/>
        <v>8</v>
      </c>
      <c r="C436">
        <v>17</v>
      </c>
      <c r="D436" t="s">
        <v>1487</v>
      </c>
      <c r="E436" t="s">
        <v>1119</v>
      </c>
      <c r="F436" t="s">
        <v>1175</v>
      </c>
      <c r="G436">
        <v>24</v>
      </c>
      <c r="H436">
        <f t="shared" si="29"/>
        <v>7200</v>
      </c>
      <c r="I436">
        <v>600</v>
      </c>
      <c r="J436">
        <v>600</v>
      </c>
      <c r="K436">
        <v>600</v>
      </c>
      <c r="L436">
        <v>600</v>
      </c>
      <c r="M436">
        <v>600</v>
      </c>
      <c r="N436">
        <v>600</v>
      </c>
      <c r="O436">
        <v>600</v>
      </c>
      <c r="P436">
        <v>600</v>
      </c>
      <c r="Q436">
        <v>600</v>
      </c>
      <c r="R436">
        <v>600</v>
      </c>
      <c r="S436">
        <v>600</v>
      </c>
      <c r="T436">
        <v>600</v>
      </c>
      <c r="U436">
        <f t="shared" si="28"/>
        <v>1</v>
      </c>
    </row>
    <row r="437" spans="1:21">
      <c r="A437" t="str">
        <f t="shared" si="30"/>
        <v>17.1-9</v>
      </c>
      <c r="B437">
        <f t="shared" si="31"/>
        <v>9</v>
      </c>
      <c r="C437">
        <v>17</v>
      </c>
      <c r="D437" t="s">
        <v>2684</v>
      </c>
      <c r="E437" t="s">
        <v>1119</v>
      </c>
      <c r="F437" t="s">
        <v>1175</v>
      </c>
      <c r="G437">
        <v>24</v>
      </c>
      <c r="H437">
        <f t="shared" si="29"/>
        <v>600</v>
      </c>
      <c r="I437" t="s">
        <v>2523</v>
      </c>
      <c r="J437" t="s">
        <v>2523</v>
      </c>
      <c r="K437" t="s">
        <v>2523</v>
      </c>
      <c r="L437" t="s">
        <v>2523</v>
      </c>
      <c r="M437" t="s">
        <v>2523</v>
      </c>
      <c r="N437" t="s">
        <v>2523</v>
      </c>
      <c r="O437" t="s">
        <v>2523</v>
      </c>
      <c r="P437" t="s">
        <v>2523</v>
      </c>
      <c r="Q437" t="s">
        <v>2523</v>
      </c>
      <c r="R437" t="s">
        <v>2523</v>
      </c>
      <c r="S437" t="s">
        <v>2523</v>
      </c>
      <c r="T437">
        <v>600</v>
      </c>
      <c r="U437">
        <f t="shared" si="28"/>
        <v>1</v>
      </c>
    </row>
    <row r="438" spans="1:21">
      <c r="A438" t="str">
        <f t="shared" si="30"/>
        <v>17.1-10</v>
      </c>
      <c r="B438">
        <f t="shared" si="31"/>
        <v>10</v>
      </c>
      <c r="C438">
        <v>17</v>
      </c>
      <c r="D438" t="s">
        <v>1488</v>
      </c>
      <c r="E438" t="s">
        <v>1119</v>
      </c>
      <c r="F438" t="s">
        <v>1175</v>
      </c>
      <c r="G438">
        <v>24</v>
      </c>
      <c r="H438">
        <f t="shared" si="29"/>
        <v>7200</v>
      </c>
      <c r="I438">
        <v>600</v>
      </c>
      <c r="J438">
        <v>600</v>
      </c>
      <c r="K438">
        <v>600</v>
      </c>
      <c r="L438">
        <v>600</v>
      </c>
      <c r="M438">
        <v>600</v>
      </c>
      <c r="N438">
        <v>600</v>
      </c>
      <c r="O438">
        <v>600</v>
      </c>
      <c r="P438">
        <v>600</v>
      </c>
      <c r="Q438">
        <v>600</v>
      </c>
      <c r="R438">
        <v>600</v>
      </c>
      <c r="S438">
        <v>600</v>
      </c>
      <c r="T438">
        <v>600</v>
      </c>
      <c r="U438">
        <f t="shared" si="28"/>
        <v>1</v>
      </c>
    </row>
    <row r="439" spans="1:21">
      <c r="A439" t="str">
        <f t="shared" si="30"/>
        <v>17.1-11</v>
      </c>
      <c r="B439">
        <f t="shared" si="31"/>
        <v>11</v>
      </c>
      <c r="C439">
        <v>17</v>
      </c>
      <c r="D439" t="s">
        <v>2685</v>
      </c>
      <c r="E439" t="s">
        <v>1119</v>
      </c>
      <c r="F439" t="s">
        <v>1175</v>
      </c>
      <c r="G439">
        <v>24</v>
      </c>
      <c r="H439">
        <f t="shared" si="29"/>
        <v>1200</v>
      </c>
      <c r="I439" t="s">
        <v>2523</v>
      </c>
      <c r="J439" t="s">
        <v>2523</v>
      </c>
      <c r="K439" t="s">
        <v>2523</v>
      </c>
      <c r="L439" t="s">
        <v>2523</v>
      </c>
      <c r="M439" t="s">
        <v>2523</v>
      </c>
      <c r="N439" t="s">
        <v>2523</v>
      </c>
      <c r="O439" t="s">
        <v>2523</v>
      </c>
      <c r="P439" t="s">
        <v>2523</v>
      </c>
      <c r="Q439" t="s">
        <v>2523</v>
      </c>
      <c r="R439" t="s">
        <v>2523</v>
      </c>
      <c r="S439">
        <v>600</v>
      </c>
      <c r="T439">
        <v>600</v>
      </c>
      <c r="U439">
        <f t="shared" si="28"/>
        <v>1</v>
      </c>
    </row>
    <row r="440" spans="1:21">
      <c r="A440" t="str">
        <f t="shared" si="30"/>
        <v>17.1-12</v>
      </c>
      <c r="B440">
        <f t="shared" si="31"/>
        <v>12</v>
      </c>
      <c r="C440">
        <v>17</v>
      </c>
      <c r="D440" t="s">
        <v>1489</v>
      </c>
      <c r="E440" t="s">
        <v>1119</v>
      </c>
      <c r="F440" t="s">
        <v>1175</v>
      </c>
      <c r="G440">
        <v>24</v>
      </c>
      <c r="H440">
        <f t="shared" si="29"/>
        <v>7200</v>
      </c>
      <c r="I440">
        <v>600</v>
      </c>
      <c r="J440">
        <v>600</v>
      </c>
      <c r="K440">
        <v>600</v>
      </c>
      <c r="L440">
        <v>600</v>
      </c>
      <c r="M440">
        <v>600</v>
      </c>
      <c r="N440">
        <v>600</v>
      </c>
      <c r="O440">
        <v>600</v>
      </c>
      <c r="P440">
        <v>600</v>
      </c>
      <c r="Q440">
        <v>600</v>
      </c>
      <c r="R440">
        <v>600</v>
      </c>
      <c r="S440">
        <v>600</v>
      </c>
      <c r="T440">
        <v>600</v>
      </c>
      <c r="U440">
        <f t="shared" si="28"/>
        <v>1</v>
      </c>
    </row>
    <row r="441" spans="1:21">
      <c r="A441" t="str">
        <f t="shared" si="30"/>
        <v>17.1-13</v>
      </c>
      <c r="B441">
        <f t="shared" si="31"/>
        <v>13</v>
      </c>
      <c r="C441">
        <v>17</v>
      </c>
      <c r="D441" t="s">
        <v>2686</v>
      </c>
      <c r="E441" t="s">
        <v>1119</v>
      </c>
      <c r="F441" t="s">
        <v>1175</v>
      </c>
      <c r="G441">
        <v>24</v>
      </c>
      <c r="H441">
        <f t="shared" si="29"/>
        <v>1200</v>
      </c>
      <c r="I441" t="s">
        <v>2523</v>
      </c>
      <c r="J441" t="s">
        <v>2523</v>
      </c>
      <c r="K441" t="s">
        <v>2523</v>
      </c>
      <c r="L441" t="s">
        <v>2523</v>
      </c>
      <c r="M441" t="s">
        <v>2523</v>
      </c>
      <c r="N441" t="s">
        <v>2523</v>
      </c>
      <c r="O441" t="s">
        <v>2523</v>
      </c>
      <c r="P441" t="s">
        <v>2523</v>
      </c>
      <c r="Q441" t="s">
        <v>2523</v>
      </c>
      <c r="R441" t="s">
        <v>2523</v>
      </c>
      <c r="S441">
        <v>600</v>
      </c>
      <c r="T441">
        <v>600</v>
      </c>
      <c r="U441">
        <f t="shared" si="28"/>
        <v>1</v>
      </c>
    </row>
    <row r="442" spans="1:21">
      <c r="A442" t="str">
        <f t="shared" si="30"/>
        <v>17.1-14</v>
      </c>
      <c r="B442">
        <f t="shared" si="31"/>
        <v>14</v>
      </c>
      <c r="C442">
        <v>17</v>
      </c>
      <c r="D442" t="s">
        <v>1490</v>
      </c>
      <c r="E442" t="s">
        <v>1119</v>
      </c>
      <c r="F442" t="s">
        <v>1175</v>
      </c>
      <c r="G442">
        <v>24</v>
      </c>
      <c r="H442">
        <f t="shared" si="29"/>
        <v>3600</v>
      </c>
      <c r="I442">
        <v>600</v>
      </c>
      <c r="J442">
        <v>600</v>
      </c>
      <c r="K442">
        <v>600</v>
      </c>
      <c r="L442">
        <v>600</v>
      </c>
      <c r="M442">
        <v>600</v>
      </c>
      <c r="N442">
        <v>600</v>
      </c>
      <c r="O442" t="s">
        <v>2523</v>
      </c>
      <c r="P442" t="s">
        <v>2523</v>
      </c>
      <c r="Q442" t="s">
        <v>2523</v>
      </c>
      <c r="R442" t="s">
        <v>2523</v>
      </c>
      <c r="S442" t="s">
        <v>2523</v>
      </c>
      <c r="T442" t="s">
        <v>2523</v>
      </c>
      <c r="U442">
        <f t="shared" si="28"/>
        <v>1</v>
      </c>
    </row>
    <row r="443" spans="1:21">
      <c r="A443" t="str">
        <f t="shared" si="30"/>
        <v>17.1-15</v>
      </c>
      <c r="B443">
        <f t="shared" si="31"/>
        <v>15</v>
      </c>
      <c r="C443">
        <v>17</v>
      </c>
      <c r="D443" t="s">
        <v>1491</v>
      </c>
      <c r="E443" t="s">
        <v>1119</v>
      </c>
      <c r="F443" t="s">
        <v>1175</v>
      </c>
      <c r="G443">
        <v>24</v>
      </c>
      <c r="H443">
        <f t="shared" si="29"/>
        <v>7200</v>
      </c>
      <c r="I443">
        <v>600</v>
      </c>
      <c r="J443">
        <v>600</v>
      </c>
      <c r="K443">
        <v>600</v>
      </c>
      <c r="L443">
        <v>600</v>
      </c>
      <c r="M443">
        <v>600</v>
      </c>
      <c r="N443">
        <v>600</v>
      </c>
      <c r="O443">
        <v>600</v>
      </c>
      <c r="P443">
        <v>600</v>
      </c>
      <c r="Q443">
        <v>600</v>
      </c>
      <c r="R443">
        <v>600</v>
      </c>
      <c r="S443">
        <v>600</v>
      </c>
      <c r="T443">
        <v>600</v>
      </c>
      <c r="U443">
        <f t="shared" si="28"/>
        <v>1</v>
      </c>
    </row>
    <row r="444" spans="1:21">
      <c r="A444" t="str">
        <f t="shared" si="30"/>
        <v>17.1-16</v>
      </c>
      <c r="B444">
        <f t="shared" si="31"/>
        <v>16</v>
      </c>
      <c r="C444">
        <v>17</v>
      </c>
      <c r="D444" t="s">
        <v>1492</v>
      </c>
      <c r="E444" t="s">
        <v>1119</v>
      </c>
      <c r="F444" t="s">
        <v>1175</v>
      </c>
      <c r="G444">
        <v>24</v>
      </c>
      <c r="H444">
        <f t="shared" si="29"/>
        <v>7200</v>
      </c>
      <c r="I444">
        <v>600</v>
      </c>
      <c r="J444">
        <v>600</v>
      </c>
      <c r="K444">
        <v>600</v>
      </c>
      <c r="L444">
        <v>600</v>
      </c>
      <c r="M444">
        <v>600</v>
      </c>
      <c r="N444">
        <v>600</v>
      </c>
      <c r="O444">
        <v>600</v>
      </c>
      <c r="P444">
        <v>600</v>
      </c>
      <c r="Q444">
        <v>600</v>
      </c>
      <c r="R444">
        <v>600</v>
      </c>
      <c r="S444">
        <v>600</v>
      </c>
      <c r="T444">
        <v>600</v>
      </c>
      <c r="U444">
        <f t="shared" si="28"/>
        <v>1</v>
      </c>
    </row>
    <row r="445" spans="1:21">
      <c r="A445" t="str">
        <f t="shared" si="30"/>
        <v>17.1-17</v>
      </c>
      <c r="B445">
        <f t="shared" si="31"/>
        <v>17</v>
      </c>
      <c r="C445">
        <v>17</v>
      </c>
      <c r="D445" t="s">
        <v>1493</v>
      </c>
      <c r="E445" t="s">
        <v>1119</v>
      </c>
      <c r="F445" t="s">
        <v>1175</v>
      </c>
      <c r="G445">
        <v>24</v>
      </c>
      <c r="H445">
        <f t="shared" si="29"/>
        <v>7200</v>
      </c>
      <c r="I445">
        <v>600</v>
      </c>
      <c r="J445">
        <v>600</v>
      </c>
      <c r="K445">
        <v>600</v>
      </c>
      <c r="L445">
        <v>600</v>
      </c>
      <c r="M445">
        <v>600</v>
      </c>
      <c r="N445">
        <v>600</v>
      </c>
      <c r="O445">
        <v>600</v>
      </c>
      <c r="P445">
        <v>600</v>
      </c>
      <c r="Q445">
        <v>600</v>
      </c>
      <c r="R445">
        <v>600</v>
      </c>
      <c r="S445">
        <v>600</v>
      </c>
      <c r="T445">
        <v>600</v>
      </c>
      <c r="U445">
        <f t="shared" si="28"/>
        <v>1</v>
      </c>
    </row>
    <row r="446" spans="1:21">
      <c r="A446" t="str">
        <f t="shared" si="30"/>
        <v>17.1-18</v>
      </c>
      <c r="B446">
        <f t="shared" si="31"/>
        <v>18</v>
      </c>
      <c r="C446">
        <v>17</v>
      </c>
      <c r="D446" t="s">
        <v>1494</v>
      </c>
      <c r="E446" t="s">
        <v>1119</v>
      </c>
      <c r="F446" t="s">
        <v>1175</v>
      </c>
      <c r="G446">
        <v>24</v>
      </c>
      <c r="H446">
        <f t="shared" si="29"/>
        <v>4800</v>
      </c>
      <c r="I446">
        <v>600</v>
      </c>
      <c r="J446">
        <v>600</v>
      </c>
      <c r="K446">
        <v>600</v>
      </c>
      <c r="L446">
        <v>600</v>
      </c>
      <c r="M446">
        <v>600</v>
      </c>
      <c r="N446">
        <v>600</v>
      </c>
      <c r="O446">
        <v>600</v>
      </c>
      <c r="P446">
        <v>600</v>
      </c>
      <c r="Q446" t="s">
        <v>2523</v>
      </c>
      <c r="R446" t="s">
        <v>2523</v>
      </c>
      <c r="S446" t="s">
        <v>2523</v>
      </c>
      <c r="T446" t="s">
        <v>2523</v>
      </c>
      <c r="U446">
        <f t="shared" si="28"/>
        <v>1</v>
      </c>
    </row>
    <row r="447" spans="1:21">
      <c r="A447" t="str">
        <f t="shared" si="30"/>
        <v>17.1-19</v>
      </c>
      <c r="B447">
        <f t="shared" si="31"/>
        <v>19</v>
      </c>
      <c r="C447">
        <v>17</v>
      </c>
      <c r="D447" t="s">
        <v>1495</v>
      </c>
      <c r="E447" t="s">
        <v>1119</v>
      </c>
      <c r="F447" t="s">
        <v>1175</v>
      </c>
      <c r="G447">
        <v>24</v>
      </c>
      <c r="H447">
        <f t="shared" si="29"/>
        <v>3600</v>
      </c>
      <c r="I447">
        <v>600</v>
      </c>
      <c r="J447">
        <v>600</v>
      </c>
      <c r="K447">
        <v>600</v>
      </c>
      <c r="L447">
        <v>600</v>
      </c>
      <c r="M447">
        <v>600</v>
      </c>
      <c r="N447">
        <v>600</v>
      </c>
      <c r="O447" t="s">
        <v>2523</v>
      </c>
      <c r="P447" t="s">
        <v>2523</v>
      </c>
      <c r="Q447" t="s">
        <v>2523</v>
      </c>
      <c r="R447" t="s">
        <v>2523</v>
      </c>
      <c r="S447" t="s">
        <v>2523</v>
      </c>
      <c r="T447" t="s">
        <v>2523</v>
      </c>
      <c r="U447">
        <f t="shared" si="28"/>
        <v>1</v>
      </c>
    </row>
    <row r="448" spans="1:21">
      <c r="A448" t="str">
        <f t="shared" si="30"/>
        <v>17.1-20</v>
      </c>
      <c r="B448">
        <f t="shared" si="31"/>
        <v>20</v>
      </c>
      <c r="C448">
        <v>17</v>
      </c>
      <c r="D448" t="s">
        <v>1496</v>
      </c>
      <c r="E448" t="s">
        <v>1119</v>
      </c>
      <c r="F448" t="s">
        <v>1175</v>
      </c>
      <c r="G448">
        <v>24</v>
      </c>
      <c r="H448">
        <f t="shared" si="29"/>
        <v>4800</v>
      </c>
      <c r="I448">
        <v>600</v>
      </c>
      <c r="J448">
        <v>600</v>
      </c>
      <c r="K448">
        <v>600</v>
      </c>
      <c r="L448">
        <v>600</v>
      </c>
      <c r="M448">
        <v>600</v>
      </c>
      <c r="N448">
        <v>600</v>
      </c>
      <c r="O448">
        <v>600</v>
      </c>
      <c r="P448">
        <v>600</v>
      </c>
      <c r="Q448" t="s">
        <v>2523</v>
      </c>
      <c r="R448" t="s">
        <v>2523</v>
      </c>
      <c r="S448" t="s">
        <v>2523</v>
      </c>
      <c r="T448" t="s">
        <v>2523</v>
      </c>
      <c r="U448">
        <f t="shared" si="28"/>
        <v>1</v>
      </c>
    </row>
    <row r="449" spans="1:21">
      <c r="A449" t="str">
        <f t="shared" si="30"/>
        <v>17.1-21</v>
      </c>
      <c r="B449">
        <f t="shared" si="31"/>
        <v>21</v>
      </c>
      <c r="C449">
        <v>17</v>
      </c>
      <c r="D449" t="s">
        <v>2687</v>
      </c>
      <c r="E449" t="s">
        <v>1119</v>
      </c>
      <c r="F449" t="s">
        <v>1175</v>
      </c>
      <c r="G449">
        <v>24</v>
      </c>
      <c r="H449">
        <f t="shared" si="29"/>
        <v>1200</v>
      </c>
      <c r="I449" t="s">
        <v>2523</v>
      </c>
      <c r="J449" t="s">
        <v>2523</v>
      </c>
      <c r="K449" t="s">
        <v>2523</v>
      </c>
      <c r="L449" t="s">
        <v>2523</v>
      </c>
      <c r="M449" t="s">
        <v>2523</v>
      </c>
      <c r="N449" t="s">
        <v>2523</v>
      </c>
      <c r="O449" t="s">
        <v>2523</v>
      </c>
      <c r="P449" t="s">
        <v>2523</v>
      </c>
      <c r="Q449" t="s">
        <v>2523</v>
      </c>
      <c r="R449" t="s">
        <v>2523</v>
      </c>
      <c r="S449">
        <v>600</v>
      </c>
      <c r="T449">
        <v>600</v>
      </c>
      <c r="U449">
        <f t="shared" si="28"/>
        <v>1</v>
      </c>
    </row>
    <row r="450" spans="1:21">
      <c r="A450" t="str">
        <f t="shared" si="30"/>
        <v>17.1-22</v>
      </c>
      <c r="B450">
        <f t="shared" si="31"/>
        <v>22</v>
      </c>
      <c r="C450">
        <v>17</v>
      </c>
      <c r="D450" t="s">
        <v>1497</v>
      </c>
      <c r="E450" t="s">
        <v>1119</v>
      </c>
      <c r="F450" t="s">
        <v>1175</v>
      </c>
      <c r="G450">
        <v>24</v>
      </c>
      <c r="H450">
        <f t="shared" si="29"/>
        <v>7200</v>
      </c>
      <c r="I450">
        <v>600</v>
      </c>
      <c r="J450">
        <v>600</v>
      </c>
      <c r="K450">
        <v>600</v>
      </c>
      <c r="L450">
        <v>600</v>
      </c>
      <c r="M450">
        <v>600</v>
      </c>
      <c r="N450">
        <v>600</v>
      </c>
      <c r="O450">
        <v>600</v>
      </c>
      <c r="P450">
        <v>600</v>
      </c>
      <c r="Q450">
        <v>600</v>
      </c>
      <c r="R450">
        <v>600</v>
      </c>
      <c r="S450">
        <v>600</v>
      </c>
      <c r="T450">
        <v>600</v>
      </c>
      <c r="U450">
        <f t="shared" ref="U450:U513" si="32">COUNTIF($D:$D,D450)</f>
        <v>1</v>
      </c>
    </row>
    <row r="451" spans="1:21">
      <c r="A451" t="str">
        <f t="shared" si="30"/>
        <v>17.1-23</v>
      </c>
      <c r="B451">
        <f t="shared" si="31"/>
        <v>23</v>
      </c>
      <c r="C451">
        <v>17</v>
      </c>
      <c r="D451" t="s">
        <v>2688</v>
      </c>
      <c r="E451" t="s">
        <v>1119</v>
      </c>
      <c r="F451" t="s">
        <v>1175</v>
      </c>
      <c r="G451">
        <v>24</v>
      </c>
      <c r="H451">
        <f t="shared" si="29"/>
        <v>600</v>
      </c>
      <c r="I451" t="s">
        <v>2523</v>
      </c>
      <c r="J451" t="s">
        <v>2523</v>
      </c>
      <c r="K451" t="s">
        <v>2523</v>
      </c>
      <c r="L451" t="s">
        <v>2523</v>
      </c>
      <c r="M451" t="s">
        <v>2523</v>
      </c>
      <c r="N451" t="s">
        <v>2523</v>
      </c>
      <c r="O451" t="s">
        <v>2523</v>
      </c>
      <c r="P451" t="s">
        <v>2523</v>
      </c>
      <c r="Q451" t="s">
        <v>2523</v>
      </c>
      <c r="R451" t="s">
        <v>2523</v>
      </c>
      <c r="S451" t="s">
        <v>2523</v>
      </c>
      <c r="T451">
        <v>600</v>
      </c>
      <c r="U451">
        <f t="shared" si="32"/>
        <v>1</v>
      </c>
    </row>
    <row r="452" spans="1:21">
      <c r="A452" t="str">
        <f t="shared" si="30"/>
        <v>17.1-24</v>
      </c>
      <c r="B452">
        <f t="shared" si="31"/>
        <v>24</v>
      </c>
      <c r="C452">
        <v>17</v>
      </c>
      <c r="D452" t="s">
        <v>1498</v>
      </c>
      <c r="E452" t="s">
        <v>1119</v>
      </c>
      <c r="F452" t="s">
        <v>1175</v>
      </c>
      <c r="G452">
        <v>24</v>
      </c>
      <c r="H452">
        <f t="shared" si="29"/>
        <v>4800</v>
      </c>
      <c r="I452">
        <v>600</v>
      </c>
      <c r="J452">
        <v>600</v>
      </c>
      <c r="K452">
        <v>600</v>
      </c>
      <c r="L452">
        <v>600</v>
      </c>
      <c r="M452">
        <v>600</v>
      </c>
      <c r="N452">
        <v>600</v>
      </c>
      <c r="O452">
        <v>600</v>
      </c>
      <c r="P452">
        <v>600</v>
      </c>
      <c r="Q452" t="s">
        <v>2523</v>
      </c>
      <c r="R452" t="s">
        <v>2523</v>
      </c>
      <c r="S452" t="s">
        <v>2523</v>
      </c>
      <c r="T452" t="s">
        <v>2523</v>
      </c>
      <c r="U452">
        <f t="shared" si="32"/>
        <v>1</v>
      </c>
    </row>
    <row r="453" spans="1:21">
      <c r="A453" t="str">
        <f t="shared" si="30"/>
        <v>17.1-25</v>
      </c>
      <c r="B453">
        <f t="shared" si="31"/>
        <v>25</v>
      </c>
      <c r="C453">
        <v>17</v>
      </c>
      <c r="D453" t="s">
        <v>2689</v>
      </c>
      <c r="E453" t="s">
        <v>1119</v>
      </c>
      <c r="F453" t="s">
        <v>1175</v>
      </c>
      <c r="G453">
        <v>24</v>
      </c>
      <c r="H453">
        <f t="shared" si="29"/>
        <v>600</v>
      </c>
      <c r="I453" t="s">
        <v>2523</v>
      </c>
      <c r="J453" t="s">
        <v>2523</v>
      </c>
      <c r="K453" t="s">
        <v>2523</v>
      </c>
      <c r="L453" t="s">
        <v>2523</v>
      </c>
      <c r="M453" t="s">
        <v>2523</v>
      </c>
      <c r="N453" t="s">
        <v>2523</v>
      </c>
      <c r="O453" t="s">
        <v>2523</v>
      </c>
      <c r="P453" t="s">
        <v>2523</v>
      </c>
      <c r="Q453" t="s">
        <v>2523</v>
      </c>
      <c r="R453" t="s">
        <v>2523</v>
      </c>
      <c r="S453" t="s">
        <v>2523</v>
      </c>
      <c r="T453">
        <v>600</v>
      </c>
      <c r="U453">
        <f t="shared" si="32"/>
        <v>1</v>
      </c>
    </row>
    <row r="454" spans="1:21">
      <c r="A454" t="str">
        <f t="shared" si="30"/>
        <v>17.1-26</v>
      </c>
      <c r="B454">
        <f t="shared" si="31"/>
        <v>26</v>
      </c>
      <c r="C454">
        <v>17</v>
      </c>
      <c r="D454" t="s">
        <v>1499</v>
      </c>
      <c r="E454" t="s">
        <v>1119</v>
      </c>
      <c r="F454" t="s">
        <v>1175</v>
      </c>
      <c r="G454">
        <v>24</v>
      </c>
      <c r="H454">
        <f t="shared" si="29"/>
        <v>4800</v>
      </c>
      <c r="I454">
        <v>600</v>
      </c>
      <c r="J454">
        <v>600</v>
      </c>
      <c r="K454">
        <v>600</v>
      </c>
      <c r="L454">
        <v>600</v>
      </c>
      <c r="M454">
        <v>600</v>
      </c>
      <c r="N454">
        <v>600</v>
      </c>
      <c r="O454">
        <v>600</v>
      </c>
      <c r="P454">
        <v>600</v>
      </c>
      <c r="Q454" t="s">
        <v>2523</v>
      </c>
      <c r="R454" t="s">
        <v>2523</v>
      </c>
      <c r="S454" t="s">
        <v>2523</v>
      </c>
      <c r="T454" t="s">
        <v>2523</v>
      </c>
      <c r="U454">
        <f t="shared" si="32"/>
        <v>1</v>
      </c>
    </row>
    <row r="455" spans="1:21">
      <c r="A455" t="str">
        <f t="shared" si="30"/>
        <v>17.1-27</v>
      </c>
      <c r="B455">
        <f t="shared" si="31"/>
        <v>27</v>
      </c>
      <c r="C455">
        <v>17</v>
      </c>
      <c r="D455" t="s">
        <v>1500</v>
      </c>
      <c r="E455" t="s">
        <v>1119</v>
      </c>
      <c r="F455" t="s">
        <v>1175</v>
      </c>
      <c r="G455">
        <v>24</v>
      </c>
      <c r="H455">
        <f t="shared" si="29"/>
        <v>4800</v>
      </c>
      <c r="I455">
        <v>600</v>
      </c>
      <c r="J455">
        <v>600</v>
      </c>
      <c r="K455">
        <v>600</v>
      </c>
      <c r="L455">
        <v>600</v>
      </c>
      <c r="M455">
        <v>600</v>
      </c>
      <c r="N455">
        <v>600</v>
      </c>
      <c r="O455">
        <v>600</v>
      </c>
      <c r="P455">
        <v>600</v>
      </c>
      <c r="Q455" t="s">
        <v>2523</v>
      </c>
      <c r="R455" t="s">
        <v>2523</v>
      </c>
      <c r="S455" t="s">
        <v>2523</v>
      </c>
      <c r="T455" t="s">
        <v>2523</v>
      </c>
      <c r="U455">
        <f t="shared" si="32"/>
        <v>1</v>
      </c>
    </row>
    <row r="456" spans="1:21">
      <c r="A456" t="str">
        <f t="shared" si="30"/>
        <v>17.1-28</v>
      </c>
      <c r="B456">
        <f t="shared" si="31"/>
        <v>28</v>
      </c>
      <c r="C456">
        <v>17</v>
      </c>
      <c r="D456" t="s">
        <v>1501</v>
      </c>
      <c r="E456" t="s">
        <v>1121</v>
      </c>
      <c r="F456" t="s">
        <v>1175</v>
      </c>
      <c r="G456">
        <v>24</v>
      </c>
      <c r="H456">
        <f t="shared" si="29"/>
        <v>26760</v>
      </c>
      <c r="I456">
        <v>2230</v>
      </c>
      <c r="J456">
        <v>2230</v>
      </c>
      <c r="K456">
        <v>2230</v>
      </c>
      <c r="L456">
        <v>2230</v>
      </c>
      <c r="M456">
        <v>2230</v>
      </c>
      <c r="N456">
        <v>2230</v>
      </c>
      <c r="O456">
        <v>2230</v>
      </c>
      <c r="P456">
        <v>2230</v>
      </c>
      <c r="Q456">
        <v>2230</v>
      </c>
      <c r="R456">
        <v>2230</v>
      </c>
      <c r="S456">
        <v>2230</v>
      </c>
      <c r="T456">
        <v>2230</v>
      </c>
      <c r="U456">
        <f t="shared" si="32"/>
        <v>1</v>
      </c>
    </row>
    <row r="457" spans="1:21">
      <c r="A457" t="str">
        <f t="shared" si="30"/>
        <v>17.1-29</v>
      </c>
      <c r="B457">
        <f t="shared" si="31"/>
        <v>29</v>
      </c>
      <c r="C457">
        <v>17</v>
      </c>
      <c r="D457" t="s">
        <v>1502</v>
      </c>
      <c r="E457" t="s">
        <v>1121</v>
      </c>
      <c r="F457" t="s">
        <v>1175</v>
      </c>
      <c r="G457">
        <v>24</v>
      </c>
      <c r="H457">
        <f t="shared" si="29"/>
        <v>8920</v>
      </c>
      <c r="I457">
        <v>2230</v>
      </c>
      <c r="J457">
        <v>2230</v>
      </c>
      <c r="K457">
        <v>2230</v>
      </c>
      <c r="L457">
        <v>2230</v>
      </c>
      <c r="M457" t="s">
        <v>2523</v>
      </c>
      <c r="N457" t="s">
        <v>2523</v>
      </c>
      <c r="O457" t="s">
        <v>2523</v>
      </c>
      <c r="P457" t="s">
        <v>2523</v>
      </c>
      <c r="Q457" t="s">
        <v>2523</v>
      </c>
      <c r="R457" t="s">
        <v>2523</v>
      </c>
      <c r="S457" t="s">
        <v>2523</v>
      </c>
      <c r="T457" t="s">
        <v>2523</v>
      </c>
      <c r="U457">
        <f t="shared" si="32"/>
        <v>1</v>
      </c>
    </row>
    <row r="458" spans="1:21">
      <c r="A458" t="str">
        <f t="shared" si="30"/>
        <v>17.1-30</v>
      </c>
      <c r="B458">
        <f t="shared" si="31"/>
        <v>30</v>
      </c>
      <c r="C458">
        <v>17</v>
      </c>
      <c r="D458" t="s">
        <v>1503</v>
      </c>
      <c r="E458" t="s">
        <v>1121</v>
      </c>
      <c r="F458" t="s">
        <v>1175</v>
      </c>
      <c r="G458">
        <v>24</v>
      </c>
      <c r="H458">
        <f t="shared" si="29"/>
        <v>26760</v>
      </c>
      <c r="I458">
        <v>2230</v>
      </c>
      <c r="J458">
        <v>2230</v>
      </c>
      <c r="K458">
        <v>2230</v>
      </c>
      <c r="L458">
        <v>2230</v>
      </c>
      <c r="M458">
        <v>2230</v>
      </c>
      <c r="N458">
        <v>2230</v>
      </c>
      <c r="O458">
        <v>2230</v>
      </c>
      <c r="P458">
        <v>2230</v>
      </c>
      <c r="Q458">
        <v>2230</v>
      </c>
      <c r="R458">
        <v>2230</v>
      </c>
      <c r="S458">
        <v>2230</v>
      </c>
      <c r="T458">
        <v>2230</v>
      </c>
      <c r="U458">
        <f t="shared" si="32"/>
        <v>1</v>
      </c>
    </row>
    <row r="459" spans="1:21">
      <c r="A459" t="str">
        <f t="shared" si="30"/>
        <v>17.1-31</v>
      </c>
      <c r="B459">
        <f t="shared" si="31"/>
        <v>31</v>
      </c>
      <c r="C459">
        <v>17</v>
      </c>
      <c r="D459" t="s">
        <v>1504</v>
      </c>
      <c r="E459" t="s">
        <v>1121</v>
      </c>
      <c r="F459" t="s">
        <v>1175</v>
      </c>
      <c r="G459">
        <v>24</v>
      </c>
      <c r="H459">
        <f t="shared" si="29"/>
        <v>26760</v>
      </c>
      <c r="I459">
        <v>2230</v>
      </c>
      <c r="J459">
        <v>2230</v>
      </c>
      <c r="K459">
        <v>2230</v>
      </c>
      <c r="L459">
        <v>2230</v>
      </c>
      <c r="M459">
        <v>2230</v>
      </c>
      <c r="N459">
        <v>2230</v>
      </c>
      <c r="O459">
        <v>2230</v>
      </c>
      <c r="P459">
        <v>2230</v>
      </c>
      <c r="Q459">
        <v>2230</v>
      </c>
      <c r="R459">
        <v>2230</v>
      </c>
      <c r="S459">
        <v>2230</v>
      </c>
      <c r="T459">
        <v>2230</v>
      </c>
      <c r="U459">
        <f t="shared" si="32"/>
        <v>1</v>
      </c>
    </row>
    <row r="460" spans="1:21">
      <c r="A460" t="str">
        <f t="shared" si="30"/>
        <v>17.1-32</v>
      </c>
      <c r="B460">
        <f t="shared" si="31"/>
        <v>32</v>
      </c>
      <c r="C460">
        <v>17</v>
      </c>
      <c r="D460" t="s">
        <v>1505</v>
      </c>
      <c r="E460" t="s">
        <v>1121</v>
      </c>
      <c r="F460" t="s">
        <v>1175</v>
      </c>
      <c r="G460">
        <v>24</v>
      </c>
      <c r="H460">
        <f t="shared" si="29"/>
        <v>8920</v>
      </c>
      <c r="I460">
        <v>2230</v>
      </c>
      <c r="J460">
        <v>2230</v>
      </c>
      <c r="K460">
        <v>2230</v>
      </c>
      <c r="L460">
        <v>2230</v>
      </c>
      <c r="M460" t="s">
        <v>2523</v>
      </c>
      <c r="N460" t="s">
        <v>2523</v>
      </c>
      <c r="O460" t="s">
        <v>2523</v>
      </c>
      <c r="P460" t="s">
        <v>2523</v>
      </c>
      <c r="Q460" t="s">
        <v>2523</v>
      </c>
      <c r="R460" t="s">
        <v>2523</v>
      </c>
      <c r="S460" t="s">
        <v>2523</v>
      </c>
      <c r="T460" t="s">
        <v>2523</v>
      </c>
      <c r="U460">
        <f t="shared" si="32"/>
        <v>1</v>
      </c>
    </row>
    <row r="461" spans="1:21">
      <c r="A461" t="str">
        <f t="shared" si="30"/>
        <v>17.1-33</v>
      </c>
      <c r="B461">
        <f t="shared" si="31"/>
        <v>33</v>
      </c>
      <c r="C461">
        <v>17</v>
      </c>
      <c r="D461" t="s">
        <v>2443</v>
      </c>
      <c r="E461" t="s">
        <v>1121</v>
      </c>
      <c r="F461" t="s">
        <v>1175</v>
      </c>
      <c r="G461">
        <v>24</v>
      </c>
      <c r="H461">
        <f t="shared" si="29"/>
        <v>17840</v>
      </c>
      <c r="I461" t="s">
        <v>2523</v>
      </c>
      <c r="J461" t="s">
        <v>2523</v>
      </c>
      <c r="K461" t="s">
        <v>2523</v>
      </c>
      <c r="L461" t="s">
        <v>2523</v>
      </c>
      <c r="M461">
        <v>2230</v>
      </c>
      <c r="N461">
        <v>2230</v>
      </c>
      <c r="O461">
        <v>2230</v>
      </c>
      <c r="P461">
        <v>2230</v>
      </c>
      <c r="Q461">
        <v>2230</v>
      </c>
      <c r="R461">
        <v>2230</v>
      </c>
      <c r="S461">
        <v>2230</v>
      </c>
      <c r="T461">
        <v>2230</v>
      </c>
      <c r="U461">
        <f t="shared" si="32"/>
        <v>1</v>
      </c>
    </row>
    <row r="462" spans="1:21">
      <c r="A462" t="str">
        <f t="shared" si="30"/>
        <v>17.1-34</v>
      </c>
      <c r="B462">
        <f t="shared" si="31"/>
        <v>34</v>
      </c>
      <c r="C462">
        <v>17</v>
      </c>
      <c r="D462" t="s">
        <v>2690</v>
      </c>
      <c r="E462" t="s">
        <v>1178</v>
      </c>
      <c r="F462" t="s">
        <v>1175</v>
      </c>
      <c r="G462">
        <v>12</v>
      </c>
      <c r="H462">
        <f t="shared" si="29"/>
        <v>24440</v>
      </c>
      <c r="I462" t="s">
        <v>2523</v>
      </c>
      <c r="J462" t="s">
        <v>2523</v>
      </c>
      <c r="K462" t="s">
        <v>2523</v>
      </c>
      <c r="L462" t="s">
        <v>2523</v>
      </c>
      <c r="M462" t="s">
        <v>2523</v>
      </c>
      <c r="N462" t="s">
        <v>2523</v>
      </c>
      <c r="O462" t="s">
        <v>2523</v>
      </c>
      <c r="P462" t="s">
        <v>2523</v>
      </c>
      <c r="Q462">
        <v>6110</v>
      </c>
      <c r="R462">
        <v>6110</v>
      </c>
      <c r="S462">
        <v>6110</v>
      </c>
      <c r="T462">
        <v>6110</v>
      </c>
      <c r="U462">
        <f t="shared" si="32"/>
        <v>1</v>
      </c>
    </row>
    <row r="463" spans="1:21">
      <c r="A463" t="str">
        <f t="shared" si="30"/>
        <v>17.1-35</v>
      </c>
      <c r="B463">
        <f t="shared" si="31"/>
        <v>35</v>
      </c>
      <c r="C463">
        <v>17</v>
      </c>
      <c r="D463" t="s">
        <v>1481</v>
      </c>
      <c r="E463" t="s">
        <v>1124</v>
      </c>
      <c r="F463" t="s">
        <v>1171</v>
      </c>
      <c r="G463">
        <v>60</v>
      </c>
      <c r="H463">
        <f t="shared" si="29"/>
        <v>9840</v>
      </c>
      <c r="I463">
        <v>820</v>
      </c>
      <c r="J463">
        <v>820</v>
      </c>
      <c r="K463">
        <v>820</v>
      </c>
      <c r="L463">
        <v>820</v>
      </c>
      <c r="M463">
        <v>820</v>
      </c>
      <c r="N463">
        <v>820</v>
      </c>
      <c r="O463">
        <v>820</v>
      </c>
      <c r="P463">
        <v>820</v>
      </c>
      <c r="Q463">
        <v>820</v>
      </c>
      <c r="R463">
        <v>820</v>
      </c>
      <c r="S463">
        <v>820</v>
      </c>
      <c r="T463">
        <v>820</v>
      </c>
      <c r="U463">
        <f t="shared" si="32"/>
        <v>1</v>
      </c>
    </row>
    <row r="464" spans="1:21">
      <c r="A464" t="str">
        <f t="shared" si="30"/>
        <v>17.1-36</v>
      </c>
      <c r="B464">
        <f t="shared" si="31"/>
        <v>36</v>
      </c>
      <c r="C464">
        <v>17</v>
      </c>
      <c r="D464" t="s">
        <v>2444</v>
      </c>
      <c r="E464" t="s">
        <v>1120</v>
      </c>
      <c r="F464" t="s">
        <v>1171</v>
      </c>
      <c r="G464">
        <v>60</v>
      </c>
      <c r="H464">
        <f t="shared" si="29"/>
        <v>19600</v>
      </c>
      <c r="I464" t="s">
        <v>2523</v>
      </c>
      <c r="J464" t="s">
        <v>2523</v>
      </c>
      <c r="K464" t="s">
        <v>2523</v>
      </c>
      <c r="L464" t="s">
        <v>2523</v>
      </c>
      <c r="M464" t="s">
        <v>2523</v>
      </c>
      <c r="N464">
        <v>2800</v>
      </c>
      <c r="O464">
        <v>2800</v>
      </c>
      <c r="P464">
        <v>2800</v>
      </c>
      <c r="Q464">
        <v>2800</v>
      </c>
      <c r="R464">
        <v>2800</v>
      </c>
      <c r="S464">
        <v>2800</v>
      </c>
      <c r="T464">
        <v>2800</v>
      </c>
      <c r="U464">
        <f t="shared" si="32"/>
        <v>1</v>
      </c>
    </row>
    <row r="465" spans="1:21">
      <c r="A465" t="str">
        <f t="shared" si="30"/>
        <v>17.1-37</v>
      </c>
      <c r="B465">
        <f t="shared" si="31"/>
        <v>37</v>
      </c>
      <c r="C465">
        <v>17</v>
      </c>
      <c r="D465" t="s">
        <v>1482</v>
      </c>
      <c r="E465" t="s">
        <v>1120</v>
      </c>
      <c r="F465" t="s">
        <v>1171</v>
      </c>
      <c r="G465">
        <v>60</v>
      </c>
      <c r="H465">
        <f t="shared" ref="H465:H527" si="33">SUM(I465:T465)</f>
        <v>5600</v>
      </c>
      <c r="I465">
        <v>2800</v>
      </c>
      <c r="J465">
        <v>2800</v>
      </c>
      <c r="K465" t="s">
        <v>2523</v>
      </c>
      <c r="L465" t="s">
        <v>2523</v>
      </c>
      <c r="M465" t="s">
        <v>2523</v>
      </c>
      <c r="N465" t="s">
        <v>2523</v>
      </c>
      <c r="O465" t="s">
        <v>2523</v>
      </c>
      <c r="P465" t="s">
        <v>2523</v>
      </c>
      <c r="Q465" t="s">
        <v>2523</v>
      </c>
      <c r="R465" t="s">
        <v>2523</v>
      </c>
      <c r="S465" t="s">
        <v>2523</v>
      </c>
      <c r="T465" t="s">
        <v>2523</v>
      </c>
      <c r="U465">
        <f t="shared" si="32"/>
        <v>1</v>
      </c>
    </row>
    <row r="466" spans="1:21">
      <c r="A466" t="str">
        <f t="shared" si="30"/>
        <v>17.1-38</v>
      </c>
      <c r="B466">
        <f t="shared" si="31"/>
        <v>38</v>
      </c>
      <c r="C466">
        <v>17</v>
      </c>
      <c r="D466" t="s">
        <v>1506</v>
      </c>
      <c r="E466" t="s">
        <v>1122</v>
      </c>
      <c r="F466" t="s">
        <v>1171</v>
      </c>
      <c r="G466">
        <v>30</v>
      </c>
      <c r="H466">
        <f t="shared" si="33"/>
        <v>93000</v>
      </c>
      <c r="I466">
        <v>7750</v>
      </c>
      <c r="J466">
        <v>7750</v>
      </c>
      <c r="K466">
        <v>7750</v>
      </c>
      <c r="L466">
        <v>7750</v>
      </c>
      <c r="M466">
        <v>7750</v>
      </c>
      <c r="N466">
        <v>7750</v>
      </c>
      <c r="O466">
        <v>7750</v>
      </c>
      <c r="P466">
        <v>7750</v>
      </c>
      <c r="Q466">
        <v>7750</v>
      </c>
      <c r="R466">
        <v>7750</v>
      </c>
      <c r="S466">
        <v>7750</v>
      </c>
      <c r="T466">
        <v>7750</v>
      </c>
      <c r="U466">
        <f t="shared" si="32"/>
        <v>1</v>
      </c>
    </row>
    <row r="467" spans="1:21">
      <c r="A467" t="str">
        <f t="shared" si="30"/>
        <v>18.1-1</v>
      </c>
      <c r="B467">
        <f t="shared" si="31"/>
        <v>1</v>
      </c>
      <c r="C467">
        <v>18</v>
      </c>
      <c r="D467" t="s">
        <v>1509</v>
      </c>
      <c r="E467" t="s">
        <v>1174</v>
      </c>
      <c r="F467" t="s">
        <v>1175</v>
      </c>
      <c r="G467">
        <v>48</v>
      </c>
      <c r="H467">
        <f t="shared" si="33"/>
        <v>39360</v>
      </c>
      <c r="I467">
        <v>3280</v>
      </c>
      <c r="J467">
        <v>3280</v>
      </c>
      <c r="K467">
        <v>3280</v>
      </c>
      <c r="L467">
        <v>3280</v>
      </c>
      <c r="M467">
        <v>3280</v>
      </c>
      <c r="N467">
        <v>3280</v>
      </c>
      <c r="O467">
        <v>3280</v>
      </c>
      <c r="P467">
        <v>3280</v>
      </c>
      <c r="Q467">
        <v>3280</v>
      </c>
      <c r="R467">
        <v>3280</v>
      </c>
      <c r="S467">
        <v>3280</v>
      </c>
      <c r="T467">
        <v>3280</v>
      </c>
      <c r="U467">
        <f t="shared" si="32"/>
        <v>1</v>
      </c>
    </row>
    <row r="468" spans="1:21">
      <c r="A468" t="str">
        <f t="shared" si="30"/>
        <v>18.1-2</v>
      </c>
      <c r="B468">
        <f t="shared" si="31"/>
        <v>2</v>
      </c>
      <c r="C468">
        <v>18</v>
      </c>
      <c r="D468" t="s">
        <v>1510</v>
      </c>
      <c r="E468" t="s">
        <v>1174</v>
      </c>
      <c r="F468" t="s">
        <v>1175</v>
      </c>
      <c r="G468">
        <v>48</v>
      </c>
      <c r="H468">
        <f t="shared" si="33"/>
        <v>39360</v>
      </c>
      <c r="I468">
        <v>3280</v>
      </c>
      <c r="J468">
        <v>3280</v>
      </c>
      <c r="K468">
        <v>3280</v>
      </c>
      <c r="L468">
        <v>3280</v>
      </c>
      <c r="M468">
        <v>3280</v>
      </c>
      <c r="N468">
        <v>3280</v>
      </c>
      <c r="O468">
        <v>3280</v>
      </c>
      <c r="P468">
        <v>3280</v>
      </c>
      <c r="Q468">
        <v>3280</v>
      </c>
      <c r="R468">
        <v>3280</v>
      </c>
      <c r="S468">
        <v>3280</v>
      </c>
      <c r="T468">
        <v>3280</v>
      </c>
      <c r="U468">
        <f t="shared" si="32"/>
        <v>1</v>
      </c>
    </row>
    <row r="469" spans="1:21">
      <c r="A469" t="str">
        <f t="shared" si="30"/>
        <v>18.1-3</v>
      </c>
      <c r="B469">
        <f t="shared" si="31"/>
        <v>3</v>
      </c>
      <c r="C469">
        <v>18</v>
      </c>
      <c r="D469" t="s">
        <v>2691</v>
      </c>
      <c r="E469" t="s">
        <v>1119</v>
      </c>
      <c r="F469" t="s">
        <v>1175</v>
      </c>
      <c r="G469">
        <v>24</v>
      </c>
      <c r="H469">
        <f t="shared" si="33"/>
        <v>3600</v>
      </c>
      <c r="I469" t="s">
        <v>2523</v>
      </c>
      <c r="J469" t="s">
        <v>2523</v>
      </c>
      <c r="K469" t="s">
        <v>2523</v>
      </c>
      <c r="L469" t="s">
        <v>2523</v>
      </c>
      <c r="M469" t="s">
        <v>2523</v>
      </c>
      <c r="N469" t="s">
        <v>2523</v>
      </c>
      <c r="O469">
        <v>600</v>
      </c>
      <c r="P469">
        <v>600</v>
      </c>
      <c r="Q469">
        <v>600</v>
      </c>
      <c r="R469">
        <v>600</v>
      </c>
      <c r="S469">
        <v>600</v>
      </c>
      <c r="T469">
        <v>600</v>
      </c>
      <c r="U469">
        <f t="shared" si="32"/>
        <v>1</v>
      </c>
    </row>
    <row r="470" spans="1:21">
      <c r="A470" t="str">
        <f t="shared" si="30"/>
        <v>18.1-4</v>
      </c>
      <c r="B470">
        <f t="shared" si="31"/>
        <v>4</v>
      </c>
      <c r="C470">
        <v>18</v>
      </c>
      <c r="D470" t="s">
        <v>1511</v>
      </c>
      <c r="E470" t="s">
        <v>1119</v>
      </c>
      <c r="F470" t="s">
        <v>1175</v>
      </c>
      <c r="G470">
        <v>24</v>
      </c>
      <c r="H470">
        <f t="shared" si="33"/>
        <v>2400</v>
      </c>
      <c r="I470">
        <v>600</v>
      </c>
      <c r="J470">
        <v>600</v>
      </c>
      <c r="K470">
        <v>600</v>
      </c>
      <c r="L470">
        <v>600</v>
      </c>
      <c r="M470" t="s">
        <v>2523</v>
      </c>
      <c r="N470" t="s">
        <v>2523</v>
      </c>
      <c r="O470" t="s">
        <v>2523</v>
      </c>
      <c r="P470" t="s">
        <v>2523</v>
      </c>
      <c r="Q470" t="s">
        <v>2523</v>
      </c>
      <c r="R470" t="s">
        <v>2523</v>
      </c>
      <c r="S470" t="s">
        <v>2523</v>
      </c>
      <c r="T470" t="s">
        <v>2523</v>
      </c>
      <c r="U470">
        <f t="shared" si="32"/>
        <v>1</v>
      </c>
    </row>
    <row r="471" spans="1:21">
      <c r="A471" t="str">
        <f t="shared" si="30"/>
        <v>18.1-5</v>
      </c>
      <c r="B471">
        <f t="shared" si="31"/>
        <v>5</v>
      </c>
      <c r="C471">
        <v>18</v>
      </c>
      <c r="D471" t="s">
        <v>1512</v>
      </c>
      <c r="E471" t="s">
        <v>1119</v>
      </c>
      <c r="F471" t="s">
        <v>1175</v>
      </c>
      <c r="G471">
        <v>24</v>
      </c>
      <c r="H471">
        <f t="shared" si="33"/>
        <v>2400</v>
      </c>
      <c r="I471">
        <v>600</v>
      </c>
      <c r="J471">
        <v>600</v>
      </c>
      <c r="K471">
        <v>600</v>
      </c>
      <c r="L471">
        <v>600</v>
      </c>
      <c r="M471" t="s">
        <v>2523</v>
      </c>
      <c r="N471" t="s">
        <v>2523</v>
      </c>
      <c r="O471" t="s">
        <v>2523</v>
      </c>
      <c r="P471" t="s">
        <v>2523</v>
      </c>
      <c r="Q471" t="s">
        <v>2523</v>
      </c>
      <c r="R471" t="s">
        <v>2523</v>
      </c>
      <c r="S471" t="s">
        <v>2523</v>
      </c>
      <c r="T471" t="s">
        <v>2523</v>
      </c>
      <c r="U471">
        <f t="shared" si="32"/>
        <v>1</v>
      </c>
    </row>
    <row r="472" spans="1:21">
      <c r="A472" t="str">
        <f t="shared" si="30"/>
        <v>18.1-6</v>
      </c>
      <c r="B472">
        <f t="shared" si="31"/>
        <v>6</v>
      </c>
      <c r="C472">
        <v>18</v>
      </c>
      <c r="D472" t="s">
        <v>2692</v>
      </c>
      <c r="E472" t="s">
        <v>1119</v>
      </c>
      <c r="F472" t="s">
        <v>1175</v>
      </c>
      <c r="G472">
        <v>24</v>
      </c>
      <c r="H472">
        <f t="shared" si="33"/>
        <v>3000</v>
      </c>
      <c r="I472" t="s">
        <v>2523</v>
      </c>
      <c r="J472" t="s">
        <v>2523</v>
      </c>
      <c r="K472" t="s">
        <v>2523</v>
      </c>
      <c r="L472" t="s">
        <v>2523</v>
      </c>
      <c r="M472" t="s">
        <v>2523</v>
      </c>
      <c r="N472" t="s">
        <v>2523</v>
      </c>
      <c r="O472" t="s">
        <v>2523</v>
      </c>
      <c r="P472">
        <v>600</v>
      </c>
      <c r="Q472">
        <v>600</v>
      </c>
      <c r="R472">
        <v>600</v>
      </c>
      <c r="S472">
        <v>600</v>
      </c>
      <c r="T472">
        <v>600</v>
      </c>
      <c r="U472">
        <f t="shared" si="32"/>
        <v>1</v>
      </c>
    </row>
    <row r="473" spans="1:21">
      <c r="A473" t="str">
        <f t="shared" si="30"/>
        <v>18.1-7</v>
      </c>
      <c r="B473">
        <f t="shared" si="31"/>
        <v>7</v>
      </c>
      <c r="C473">
        <v>18</v>
      </c>
      <c r="D473" t="s">
        <v>2693</v>
      </c>
      <c r="E473" t="s">
        <v>1119</v>
      </c>
      <c r="F473" t="s">
        <v>1175</v>
      </c>
      <c r="G473">
        <v>24</v>
      </c>
      <c r="H473">
        <f t="shared" si="33"/>
        <v>3600</v>
      </c>
      <c r="I473" t="s">
        <v>2523</v>
      </c>
      <c r="J473" t="s">
        <v>2523</v>
      </c>
      <c r="K473" t="s">
        <v>2523</v>
      </c>
      <c r="L473" t="s">
        <v>2523</v>
      </c>
      <c r="M473" t="s">
        <v>2523</v>
      </c>
      <c r="N473" t="s">
        <v>2523</v>
      </c>
      <c r="O473">
        <v>600</v>
      </c>
      <c r="P473">
        <v>600</v>
      </c>
      <c r="Q473">
        <v>600</v>
      </c>
      <c r="R473">
        <v>600</v>
      </c>
      <c r="S473">
        <v>600</v>
      </c>
      <c r="T473">
        <v>600</v>
      </c>
      <c r="U473">
        <f t="shared" si="32"/>
        <v>1</v>
      </c>
    </row>
    <row r="474" spans="1:21">
      <c r="A474" t="str">
        <f t="shared" si="30"/>
        <v>18.1-8</v>
      </c>
      <c r="B474">
        <f t="shared" si="31"/>
        <v>8</v>
      </c>
      <c r="C474">
        <v>18</v>
      </c>
      <c r="D474" t="s">
        <v>1513</v>
      </c>
      <c r="E474" t="s">
        <v>1119</v>
      </c>
      <c r="F474" t="s">
        <v>1175</v>
      </c>
      <c r="G474">
        <v>24</v>
      </c>
      <c r="H474">
        <f t="shared" si="33"/>
        <v>3600</v>
      </c>
      <c r="I474">
        <v>600</v>
      </c>
      <c r="J474">
        <v>600</v>
      </c>
      <c r="K474">
        <v>600</v>
      </c>
      <c r="L474">
        <v>600</v>
      </c>
      <c r="M474">
        <v>600</v>
      </c>
      <c r="N474">
        <v>600</v>
      </c>
      <c r="O474" t="s">
        <v>2523</v>
      </c>
      <c r="P474" t="s">
        <v>2523</v>
      </c>
      <c r="Q474" t="s">
        <v>2523</v>
      </c>
      <c r="R474" t="s">
        <v>2523</v>
      </c>
      <c r="S474" t="s">
        <v>2523</v>
      </c>
      <c r="T474" t="s">
        <v>2523</v>
      </c>
      <c r="U474">
        <f t="shared" si="32"/>
        <v>1</v>
      </c>
    </row>
    <row r="475" spans="1:21">
      <c r="A475" t="str">
        <f t="shared" si="30"/>
        <v>18.1-9</v>
      </c>
      <c r="B475">
        <f t="shared" si="31"/>
        <v>9</v>
      </c>
      <c r="C475">
        <v>18</v>
      </c>
      <c r="D475" t="s">
        <v>1514</v>
      </c>
      <c r="E475" t="s">
        <v>1119</v>
      </c>
      <c r="F475" t="s">
        <v>1175</v>
      </c>
      <c r="G475">
        <v>24</v>
      </c>
      <c r="H475">
        <f t="shared" si="33"/>
        <v>3000</v>
      </c>
      <c r="I475">
        <v>600</v>
      </c>
      <c r="J475">
        <v>600</v>
      </c>
      <c r="K475">
        <v>600</v>
      </c>
      <c r="L475">
        <v>600</v>
      </c>
      <c r="M475">
        <v>600</v>
      </c>
      <c r="N475" t="s">
        <v>2523</v>
      </c>
      <c r="O475" t="s">
        <v>2523</v>
      </c>
      <c r="P475" t="s">
        <v>2523</v>
      </c>
      <c r="Q475" t="s">
        <v>2523</v>
      </c>
      <c r="R475" t="s">
        <v>2523</v>
      </c>
      <c r="S475" t="s">
        <v>2523</v>
      </c>
      <c r="T475" t="s">
        <v>2523</v>
      </c>
      <c r="U475">
        <f t="shared" si="32"/>
        <v>1</v>
      </c>
    </row>
    <row r="476" spans="1:21">
      <c r="A476" t="str">
        <f t="shared" si="30"/>
        <v>18.1-10</v>
      </c>
      <c r="B476">
        <f t="shared" si="31"/>
        <v>10</v>
      </c>
      <c r="C476">
        <v>18</v>
      </c>
      <c r="D476" t="s">
        <v>2694</v>
      </c>
      <c r="E476" t="s">
        <v>1119</v>
      </c>
      <c r="F476" t="s">
        <v>1175</v>
      </c>
      <c r="G476">
        <v>24</v>
      </c>
      <c r="H476">
        <f t="shared" si="33"/>
        <v>3600</v>
      </c>
      <c r="I476" t="s">
        <v>2523</v>
      </c>
      <c r="J476" t="s">
        <v>2523</v>
      </c>
      <c r="K476" t="s">
        <v>2523</v>
      </c>
      <c r="L476" t="s">
        <v>2523</v>
      </c>
      <c r="M476" t="s">
        <v>2523</v>
      </c>
      <c r="N476" t="s">
        <v>2523</v>
      </c>
      <c r="O476">
        <v>600</v>
      </c>
      <c r="P476">
        <v>600</v>
      </c>
      <c r="Q476">
        <v>600</v>
      </c>
      <c r="R476">
        <v>600</v>
      </c>
      <c r="S476">
        <v>600</v>
      </c>
      <c r="T476">
        <v>600</v>
      </c>
      <c r="U476">
        <f t="shared" si="32"/>
        <v>1</v>
      </c>
    </row>
    <row r="477" spans="1:21">
      <c r="A477" t="str">
        <f t="shared" si="30"/>
        <v>18.1-11</v>
      </c>
      <c r="B477">
        <f t="shared" si="31"/>
        <v>11</v>
      </c>
      <c r="C477">
        <v>18</v>
      </c>
      <c r="D477" t="s">
        <v>2695</v>
      </c>
      <c r="E477" t="s">
        <v>1119</v>
      </c>
      <c r="F477" t="s">
        <v>1175</v>
      </c>
      <c r="G477">
        <v>24</v>
      </c>
      <c r="H477">
        <f t="shared" si="33"/>
        <v>3600</v>
      </c>
      <c r="I477" t="s">
        <v>2523</v>
      </c>
      <c r="J477" t="s">
        <v>2523</v>
      </c>
      <c r="K477" t="s">
        <v>2523</v>
      </c>
      <c r="L477" t="s">
        <v>2523</v>
      </c>
      <c r="M477" t="s">
        <v>2523</v>
      </c>
      <c r="N477" t="s">
        <v>2523</v>
      </c>
      <c r="O477">
        <v>600</v>
      </c>
      <c r="P477">
        <v>600</v>
      </c>
      <c r="Q477">
        <v>600</v>
      </c>
      <c r="R477">
        <v>600</v>
      </c>
      <c r="S477">
        <v>600</v>
      </c>
      <c r="T477">
        <v>600</v>
      </c>
      <c r="U477">
        <f t="shared" si="32"/>
        <v>1</v>
      </c>
    </row>
    <row r="478" spans="1:21">
      <c r="A478" t="str">
        <f t="shared" si="30"/>
        <v>18.1-12</v>
      </c>
      <c r="B478">
        <f t="shared" si="31"/>
        <v>12</v>
      </c>
      <c r="C478">
        <v>18</v>
      </c>
      <c r="D478" t="s">
        <v>1515</v>
      </c>
      <c r="E478" t="s">
        <v>1119</v>
      </c>
      <c r="F478" t="s">
        <v>1175</v>
      </c>
      <c r="G478">
        <v>24</v>
      </c>
      <c r="H478">
        <f t="shared" si="33"/>
        <v>7200</v>
      </c>
      <c r="I478">
        <v>600</v>
      </c>
      <c r="J478">
        <v>600</v>
      </c>
      <c r="K478">
        <v>600</v>
      </c>
      <c r="L478">
        <v>600</v>
      </c>
      <c r="M478">
        <v>600</v>
      </c>
      <c r="N478">
        <v>600</v>
      </c>
      <c r="O478">
        <v>600</v>
      </c>
      <c r="P478">
        <v>600</v>
      </c>
      <c r="Q478">
        <v>600</v>
      </c>
      <c r="R478">
        <v>600</v>
      </c>
      <c r="S478">
        <v>600</v>
      </c>
      <c r="T478">
        <v>600</v>
      </c>
      <c r="U478">
        <f t="shared" si="32"/>
        <v>1</v>
      </c>
    </row>
    <row r="479" spans="1:21">
      <c r="A479" t="str">
        <f t="shared" si="30"/>
        <v>18.1-13</v>
      </c>
      <c r="B479">
        <f t="shared" si="31"/>
        <v>13</v>
      </c>
      <c r="C479">
        <v>18</v>
      </c>
      <c r="D479" t="s">
        <v>2696</v>
      </c>
      <c r="E479" t="s">
        <v>1119</v>
      </c>
      <c r="F479" t="s">
        <v>1175</v>
      </c>
      <c r="G479">
        <v>24</v>
      </c>
      <c r="H479">
        <f t="shared" si="33"/>
        <v>2400</v>
      </c>
      <c r="I479" t="s">
        <v>2523</v>
      </c>
      <c r="J479" t="s">
        <v>2523</v>
      </c>
      <c r="K479" t="s">
        <v>2523</v>
      </c>
      <c r="L479" t="s">
        <v>2523</v>
      </c>
      <c r="M479" t="s">
        <v>2523</v>
      </c>
      <c r="N479" t="s">
        <v>2523</v>
      </c>
      <c r="O479" t="s">
        <v>2523</v>
      </c>
      <c r="P479" t="s">
        <v>2523</v>
      </c>
      <c r="Q479">
        <v>600</v>
      </c>
      <c r="R479">
        <v>600</v>
      </c>
      <c r="S479">
        <v>600</v>
      </c>
      <c r="T479">
        <v>600</v>
      </c>
      <c r="U479">
        <f t="shared" si="32"/>
        <v>1</v>
      </c>
    </row>
    <row r="480" spans="1:21">
      <c r="A480" t="str">
        <f t="shared" si="30"/>
        <v>18.1-14</v>
      </c>
      <c r="B480">
        <f t="shared" si="31"/>
        <v>14</v>
      </c>
      <c r="C480">
        <v>18</v>
      </c>
      <c r="D480" t="s">
        <v>1516</v>
      </c>
      <c r="E480" t="s">
        <v>1119</v>
      </c>
      <c r="F480" t="s">
        <v>1175</v>
      </c>
      <c r="G480">
        <v>24</v>
      </c>
      <c r="H480">
        <f t="shared" si="33"/>
        <v>7200</v>
      </c>
      <c r="I480">
        <v>600</v>
      </c>
      <c r="J480">
        <v>600</v>
      </c>
      <c r="K480">
        <v>600</v>
      </c>
      <c r="L480">
        <v>600</v>
      </c>
      <c r="M480">
        <v>600</v>
      </c>
      <c r="N480">
        <v>600</v>
      </c>
      <c r="O480">
        <v>600</v>
      </c>
      <c r="P480">
        <v>600</v>
      </c>
      <c r="Q480">
        <v>600</v>
      </c>
      <c r="R480">
        <v>600</v>
      </c>
      <c r="S480">
        <v>600</v>
      </c>
      <c r="T480">
        <v>600</v>
      </c>
      <c r="U480">
        <f t="shared" si="32"/>
        <v>1</v>
      </c>
    </row>
    <row r="481" spans="1:21">
      <c r="A481" t="str">
        <f t="shared" si="30"/>
        <v>18.1-15</v>
      </c>
      <c r="B481">
        <f t="shared" si="31"/>
        <v>15</v>
      </c>
      <c r="C481">
        <v>18</v>
      </c>
      <c r="D481" t="s">
        <v>2445</v>
      </c>
      <c r="E481" t="s">
        <v>1119</v>
      </c>
      <c r="F481" t="s">
        <v>1175</v>
      </c>
      <c r="G481">
        <v>24</v>
      </c>
      <c r="H481">
        <f t="shared" si="33"/>
        <v>7200</v>
      </c>
      <c r="I481">
        <v>600</v>
      </c>
      <c r="J481">
        <v>600</v>
      </c>
      <c r="K481">
        <v>600</v>
      </c>
      <c r="L481">
        <v>600</v>
      </c>
      <c r="M481">
        <v>600</v>
      </c>
      <c r="N481">
        <v>600</v>
      </c>
      <c r="O481">
        <v>600</v>
      </c>
      <c r="P481">
        <v>600</v>
      </c>
      <c r="Q481">
        <v>600</v>
      </c>
      <c r="R481">
        <v>600</v>
      </c>
      <c r="S481">
        <v>600</v>
      </c>
      <c r="T481">
        <v>600</v>
      </c>
      <c r="U481">
        <f t="shared" si="32"/>
        <v>1</v>
      </c>
    </row>
    <row r="482" spans="1:21">
      <c r="A482" t="str">
        <f t="shared" ref="A482:A545" si="34">CONCATENATE(C482,".1-",B482)</f>
        <v>18.1-16</v>
      </c>
      <c r="B482">
        <f t="shared" ref="B482:B545" si="35">IF(C482&lt;&gt;C481,1,B481+1)</f>
        <v>16</v>
      </c>
      <c r="C482">
        <v>18</v>
      </c>
      <c r="D482" t="s">
        <v>1517</v>
      </c>
      <c r="E482" t="s">
        <v>1119</v>
      </c>
      <c r="F482" t="s">
        <v>1175</v>
      </c>
      <c r="G482">
        <v>24</v>
      </c>
      <c r="H482">
        <f t="shared" si="33"/>
        <v>7200</v>
      </c>
      <c r="I482">
        <v>600</v>
      </c>
      <c r="J482">
        <v>600</v>
      </c>
      <c r="K482">
        <v>600</v>
      </c>
      <c r="L482">
        <v>600</v>
      </c>
      <c r="M482">
        <v>600</v>
      </c>
      <c r="N482">
        <v>600</v>
      </c>
      <c r="O482">
        <v>600</v>
      </c>
      <c r="P482">
        <v>600</v>
      </c>
      <c r="Q482">
        <v>600</v>
      </c>
      <c r="R482">
        <v>600</v>
      </c>
      <c r="S482">
        <v>600</v>
      </c>
      <c r="T482">
        <v>600</v>
      </c>
      <c r="U482">
        <f t="shared" si="32"/>
        <v>1</v>
      </c>
    </row>
    <row r="483" spans="1:21">
      <c r="A483" t="str">
        <f t="shared" si="34"/>
        <v>18.1-17</v>
      </c>
      <c r="B483">
        <f t="shared" si="35"/>
        <v>17</v>
      </c>
      <c r="C483">
        <v>18</v>
      </c>
      <c r="D483" t="s">
        <v>1518</v>
      </c>
      <c r="E483" t="s">
        <v>1119</v>
      </c>
      <c r="F483" t="s">
        <v>1175</v>
      </c>
      <c r="G483">
        <v>24</v>
      </c>
      <c r="H483">
        <f t="shared" si="33"/>
        <v>3000</v>
      </c>
      <c r="I483">
        <v>600</v>
      </c>
      <c r="J483">
        <v>600</v>
      </c>
      <c r="K483">
        <v>600</v>
      </c>
      <c r="L483">
        <v>600</v>
      </c>
      <c r="M483">
        <v>600</v>
      </c>
      <c r="N483" t="s">
        <v>2523</v>
      </c>
      <c r="O483" t="s">
        <v>2523</v>
      </c>
      <c r="P483" t="s">
        <v>2523</v>
      </c>
      <c r="Q483" t="s">
        <v>2523</v>
      </c>
      <c r="R483" t="s">
        <v>2523</v>
      </c>
      <c r="S483" t="s">
        <v>2523</v>
      </c>
      <c r="T483" t="s">
        <v>2523</v>
      </c>
      <c r="U483">
        <f t="shared" si="32"/>
        <v>1</v>
      </c>
    </row>
    <row r="484" spans="1:21">
      <c r="A484" t="str">
        <f t="shared" si="34"/>
        <v>18.1-18</v>
      </c>
      <c r="B484">
        <f t="shared" si="35"/>
        <v>18</v>
      </c>
      <c r="C484">
        <v>18</v>
      </c>
      <c r="D484" t="s">
        <v>1519</v>
      </c>
      <c r="E484" t="s">
        <v>1119</v>
      </c>
      <c r="F484" t="s">
        <v>1175</v>
      </c>
      <c r="G484">
        <v>24</v>
      </c>
      <c r="H484">
        <f t="shared" si="33"/>
        <v>2400</v>
      </c>
      <c r="I484">
        <v>600</v>
      </c>
      <c r="J484">
        <v>600</v>
      </c>
      <c r="K484">
        <v>600</v>
      </c>
      <c r="L484">
        <v>600</v>
      </c>
      <c r="M484" t="s">
        <v>2523</v>
      </c>
      <c r="N484" t="s">
        <v>2523</v>
      </c>
      <c r="O484" t="s">
        <v>2523</v>
      </c>
      <c r="P484" t="s">
        <v>2523</v>
      </c>
      <c r="Q484" t="s">
        <v>2523</v>
      </c>
      <c r="R484" t="s">
        <v>2523</v>
      </c>
      <c r="S484" t="s">
        <v>2523</v>
      </c>
      <c r="T484" t="s">
        <v>2523</v>
      </c>
      <c r="U484">
        <f t="shared" si="32"/>
        <v>1</v>
      </c>
    </row>
    <row r="485" spans="1:21">
      <c r="A485" t="str">
        <f t="shared" si="34"/>
        <v>18.1-19</v>
      </c>
      <c r="B485">
        <f t="shared" si="35"/>
        <v>19</v>
      </c>
      <c r="C485">
        <v>18</v>
      </c>
      <c r="D485" t="s">
        <v>1520</v>
      </c>
      <c r="E485" t="s">
        <v>1119</v>
      </c>
      <c r="F485" t="s">
        <v>1175</v>
      </c>
      <c r="G485">
        <v>24</v>
      </c>
      <c r="H485">
        <f t="shared" si="33"/>
        <v>2400</v>
      </c>
      <c r="I485">
        <v>600</v>
      </c>
      <c r="J485">
        <v>600</v>
      </c>
      <c r="K485">
        <v>600</v>
      </c>
      <c r="L485">
        <v>600</v>
      </c>
      <c r="M485" t="s">
        <v>2523</v>
      </c>
      <c r="N485" t="s">
        <v>2523</v>
      </c>
      <c r="O485" t="s">
        <v>2523</v>
      </c>
      <c r="P485" t="s">
        <v>2523</v>
      </c>
      <c r="Q485" t="s">
        <v>2523</v>
      </c>
      <c r="R485" t="s">
        <v>2523</v>
      </c>
      <c r="S485" t="s">
        <v>2523</v>
      </c>
      <c r="T485" t="s">
        <v>2523</v>
      </c>
      <c r="U485">
        <f t="shared" si="32"/>
        <v>1</v>
      </c>
    </row>
    <row r="486" spans="1:21">
      <c r="A486" t="str">
        <f t="shared" si="34"/>
        <v>18.1-20</v>
      </c>
      <c r="B486">
        <f t="shared" si="35"/>
        <v>20</v>
      </c>
      <c r="C486">
        <v>18</v>
      </c>
      <c r="D486" t="s">
        <v>2697</v>
      </c>
      <c r="E486" t="s">
        <v>1119</v>
      </c>
      <c r="F486" t="s">
        <v>1175</v>
      </c>
      <c r="G486">
        <v>24</v>
      </c>
      <c r="H486">
        <f t="shared" si="33"/>
        <v>3000</v>
      </c>
      <c r="I486" t="s">
        <v>2523</v>
      </c>
      <c r="J486" t="s">
        <v>2523</v>
      </c>
      <c r="K486" t="s">
        <v>2523</v>
      </c>
      <c r="L486" t="s">
        <v>2523</v>
      </c>
      <c r="M486" t="s">
        <v>2523</v>
      </c>
      <c r="N486" t="s">
        <v>2523</v>
      </c>
      <c r="O486" t="s">
        <v>2523</v>
      </c>
      <c r="P486">
        <v>600</v>
      </c>
      <c r="Q486">
        <v>600</v>
      </c>
      <c r="R486">
        <v>600</v>
      </c>
      <c r="S486">
        <v>600</v>
      </c>
      <c r="T486">
        <v>600</v>
      </c>
      <c r="U486">
        <f t="shared" si="32"/>
        <v>1</v>
      </c>
    </row>
    <row r="487" spans="1:21">
      <c r="A487" t="str">
        <f t="shared" si="34"/>
        <v>18.1-21</v>
      </c>
      <c r="B487">
        <f t="shared" si="35"/>
        <v>21</v>
      </c>
      <c r="C487">
        <v>18</v>
      </c>
      <c r="D487" t="s">
        <v>1521</v>
      </c>
      <c r="E487" t="s">
        <v>1119</v>
      </c>
      <c r="F487" t="s">
        <v>1175</v>
      </c>
      <c r="G487">
        <v>24</v>
      </c>
      <c r="H487">
        <f t="shared" si="33"/>
        <v>7200</v>
      </c>
      <c r="I487">
        <v>600</v>
      </c>
      <c r="J487">
        <v>600</v>
      </c>
      <c r="K487">
        <v>600</v>
      </c>
      <c r="L487">
        <v>600</v>
      </c>
      <c r="M487">
        <v>600</v>
      </c>
      <c r="N487">
        <v>600</v>
      </c>
      <c r="O487">
        <v>600</v>
      </c>
      <c r="P487">
        <v>600</v>
      </c>
      <c r="Q487">
        <v>600</v>
      </c>
      <c r="R487">
        <v>600</v>
      </c>
      <c r="S487">
        <v>600</v>
      </c>
      <c r="T487">
        <v>600</v>
      </c>
      <c r="U487">
        <f t="shared" si="32"/>
        <v>1</v>
      </c>
    </row>
    <row r="488" spans="1:21">
      <c r="A488" t="str">
        <f t="shared" si="34"/>
        <v>18.1-22</v>
      </c>
      <c r="B488">
        <f t="shared" si="35"/>
        <v>22</v>
      </c>
      <c r="C488">
        <v>18</v>
      </c>
      <c r="D488" t="s">
        <v>1522</v>
      </c>
      <c r="E488" t="s">
        <v>1119</v>
      </c>
      <c r="F488" t="s">
        <v>1175</v>
      </c>
      <c r="G488">
        <v>24</v>
      </c>
      <c r="H488">
        <f t="shared" si="33"/>
        <v>7200</v>
      </c>
      <c r="I488">
        <v>600</v>
      </c>
      <c r="J488">
        <v>600</v>
      </c>
      <c r="K488">
        <v>600</v>
      </c>
      <c r="L488">
        <v>600</v>
      </c>
      <c r="M488">
        <v>600</v>
      </c>
      <c r="N488">
        <v>600</v>
      </c>
      <c r="O488">
        <v>600</v>
      </c>
      <c r="P488">
        <v>600</v>
      </c>
      <c r="Q488">
        <v>600</v>
      </c>
      <c r="R488">
        <v>600</v>
      </c>
      <c r="S488">
        <v>600</v>
      </c>
      <c r="T488">
        <v>600</v>
      </c>
      <c r="U488">
        <f t="shared" si="32"/>
        <v>1</v>
      </c>
    </row>
    <row r="489" spans="1:21">
      <c r="A489" t="str">
        <f t="shared" si="34"/>
        <v>18.1-23</v>
      </c>
      <c r="B489">
        <f t="shared" si="35"/>
        <v>23</v>
      </c>
      <c r="C489">
        <v>18</v>
      </c>
      <c r="D489" t="s">
        <v>1523</v>
      </c>
      <c r="E489" t="s">
        <v>1119</v>
      </c>
      <c r="F489" t="s">
        <v>1175</v>
      </c>
      <c r="G489">
        <v>24</v>
      </c>
      <c r="H489">
        <f t="shared" si="33"/>
        <v>7200</v>
      </c>
      <c r="I489">
        <v>600</v>
      </c>
      <c r="J489">
        <v>600</v>
      </c>
      <c r="K489">
        <v>600</v>
      </c>
      <c r="L489">
        <v>600</v>
      </c>
      <c r="M489">
        <v>600</v>
      </c>
      <c r="N489">
        <v>600</v>
      </c>
      <c r="O489">
        <v>600</v>
      </c>
      <c r="P489">
        <v>600</v>
      </c>
      <c r="Q489">
        <v>600</v>
      </c>
      <c r="R489">
        <v>600</v>
      </c>
      <c r="S489">
        <v>600</v>
      </c>
      <c r="T489">
        <v>600</v>
      </c>
      <c r="U489">
        <f t="shared" si="32"/>
        <v>1</v>
      </c>
    </row>
    <row r="490" spans="1:21">
      <c r="A490" t="str">
        <f t="shared" si="34"/>
        <v>18.1-24</v>
      </c>
      <c r="B490">
        <f t="shared" si="35"/>
        <v>24</v>
      </c>
      <c r="C490">
        <v>18</v>
      </c>
      <c r="D490" t="s">
        <v>1524</v>
      </c>
      <c r="E490" t="s">
        <v>1119</v>
      </c>
      <c r="F490" t="s">
        <v>1175</v>
      </c>
      <c r="G490">
        <v>24</v>
      </c>
      <c r="H490">
        <f t="shared" si="33"/>
        <v>4200</v>
      </c>
      <c r="I490">
        <v>600</v>
      </c>
      <c r="J490">
        <v>600</v>
      </c>
      <c r="K490">
        <v>600</v>
      </c>
      <c r="L490">
        <v>600</v>
      </c>
      <c r="M490">
        <v>600</v>
      </c>
      <c r="N490">
        <v>600</v>
      </c>
      <c r="O490">
        <v>600</v>
      </c>
      <c r="P490" t="s">
        <v>2523</v>
      </c>
      <c r="Q490" t="s">
        <v>2523</v>
      </c>
      <c r="R490" t="s">
        <v>2523</v>
      </c>
      <c r="S490" t="s">
        <v>2523</v>
      </c>
      <c r="T490" t="s">
        <v>2523</v>
      </c>
      <c r="U490">
        <f t="shared" si="32"/>
        <v>1</v>
      </c>
    </row>
    <row r="491" spans="1:21">
      <c r="A491" t="str">
        <f t="shared" si="34"/>
        <v>18.1-25</v>
      </c>
      <c r="B491">
        <f t="shared" si="35"/>
        <v>25</v>
      </c>
      <c r="C491">
        <v>18</v>
      </c>
      <c r="D491" t="s">
        <v>2698</v>
      </c>
      <c r="E491" t="s">
        <v>1119</v>
      </c>
      <c r="F491" t="s">
        <v>1175</v>
      </c>
      <c r="G491">
        <v>24</v>
      </c>
      <c r="H491">
        <f t="shared" si="33"/>
        <v>3600</v>
      </c>
      <c r="I491" t="s">
        <v>2523</v>
      </c>
      <c r="J491" t="s">
        <v>2523</v>
      </c>
      <c r="K491" t="s">
        <v>2523</v>
      </c>
      <c r="L491" t="s">
        <v>2523</v>
      </c>
      <c r="M491" t="s">
        <v>2523</v>
      </c>
      <c r="N491" t="s">
        <v>2523</v>
      </c>
      <c r="O491">
        <v>600</v>
      </c>
      <c r="P491">
        <v>600</v>
      </c>
      <c r="Q491">
        <v>600</v>
      </c>
      <c r="R491">
        <v>600</v>
      </c>
      <c r="S491">
        <v>600</v>
      </c>
      <c r="T491">
        <v>600</v>
      </c>
      <c r="U491">
        <f t="shared" si="32"/>
        <v>1</v>
      </c>
    </row>
    <row r="492" spans="1:21">
      <c r="A492" t="str">
        <f t="shared" si="34"/>
        <v>18.1-26</v>
      </c>
      <c r="B492">
        <f t="shared" si="35"/>
        <v>26</v>
      </c>
      <c r="C492">
        <v>18</v>
      </c>
      <c r="D492" t="s">
        <v>1525</v>
      </c>
      <c r="E492" t="s">
        <v>1121</v>
      </c>
      <c r="F492" t="s">
        <v>1175</v>
      </c>
      <c r="G492">
        <v>24</v>
      </c>
      <c r="H492">
        <f t="shared" si="33"/>
        <v>13380</v>
      </c>
      <c r="I492">
        <v>2230</v>
      </c>
      <c r="J492">
        <v>2230</v>
      </c>
      <c r="K492">
        <v>2230</v>
      </c>
      <c r="L492">
        <v>2230</v>
      </c>
      <c r="M492">
        <v>2230</v>
      </c>
      <c r="N492">
        <v>2230</v>
      </c>
      <c r="O492" t="s">
        <v>2523</v>
      </c>
      <c r="P492" t="s">
        <v>2523</v>
      </c>
      <c r="Q492" t="s">
        <v>2523</v>
      </c>
      <c r="R492" t="s">
        <v>2523</v>
      </c>
      <c r="S492" t="s">
        <v>2523</v>
      </c>
      <c r="T492" t="s">
        <v>2523</v>
      </c>
      <c r="U492">
        <f t="shared" si="32"/>
        <v>1</v>
      </c>
    </row>
    <row r="493" spans="1:21">
      <c r="A493" t="str">
        <f t="shared" si="34"/>
        <v>18.1-27</v>
      </c>
      <c r="B493">
        <f t="shared" si="35"/>
        <v>27</v>
      </c>
      <c r="C493">
        <v>18</v>
      </c>
      <c r="D493" t="s">
        <v>1526</v>
      </c>
      <c r="E493" t="s">
        <v>1121</v>
      </c>
      <c r="F493" t="s">
        <v>1175</v>
      </c>
      <c r="G493">
        <v>24</v>
      </c>
      <c r="H493">
        <f t="shared" si="33"/>
        <v>17840</v>
      </c>
      <c r="I493">
        <v>2230</v>
      </c>
      <c r="J493">
        <v>2230</v>
      </c>
      <c r="K493">
        <v>2230</v>
      </c>
      <c r="L493">
        <v>2230</v>
      </c>
      <c r="M493">
        <v>2230</v>
      </c>
      <c r="N493">
        <v>2230</v>
      </c>
      <c r="O493">
        <v>2230</v>
      </c>
      <c r="P493">
        <v>2230</v>
      </c>
      <c r="Q493" t="s">
        <v>2523</v>
      </c>
      <c r="R493" t="s">
        <v>2523</v>
      </c>
      <c r="S493" t="s">
        <v>2523</v>
      </c>
      <c r="T493" t="s">
        <v>2523</v>
      </c>
      <c r="U493">
        <f t="shared" si="32"/>
        <v>1</v>
      </c>
    </row>
    <row r="494" spans="1:21">
      <c r="A494" t="str">
        <f t="shared" si="34"/>
        <v>18.1-28</v>
      </c>
      <c r="B494">
        <f t="shared" si="35"/>
        <v>28</v>
      </c>
      <c r="C494">
        <v>18</v>
      </c>
      <c r="D494" t="s">
        <v>1527</v>
      </c>
      <c r="E494" t="s">
        <v>1121</v>
      </c>
      <c r="F494" t="s">
        <v>1175</v>
      </c>
      <c r="G494">
        <v>24</v>
      </c>
      <c r="H494">
        <f t="shared" si="33"/>
        <v>13380</v>
      </c>
      <c r="I494">
        <v>2230</v>
      </c>
      <c r="J494">
        <v>2230</v>
      </c>
      <c r="K494">
        <v>2230</v>
      </c>
      <c r="L494">
        <v>2230</v>
      </c>
      <c r="M494">
        <v>2230</v>
      </c>
      <c r="N494">
        <v>2230</v>
      </c>
      <c r="O494" t="s">
        <v>2523</v>
      </c>
      <c r="P494" t="s">
        <v>2523</v>
      </c>
      <c r="Q494" t="s">
        <v>2523</v>
      </c>
      <c r="R494" t="s">
        <v>2523</v>
      </c>
      <c r="S494" t="s">
        <v>2523</v>
      </c>
      <c r="T494" t="s">
        <v>2523</v>
      </c>
      <c r="U494">
        <f t="shared" si="32"/>
        <v>1</v>
      </c>
    </row>
    <row r="495" spans="1:21">
      <c r="A495" t="str">
        <f t="shared" si="34"/>
        <v>18.1-29</v>
      </c>
      <c r="B495">
        <f t="shared" si="35"/>
        <v>29</v>
      </c>
      <c r="C495">
        <v>18</v>
      </c>
      <c r="D495" t="s">
        <v>1528</v>
      </c>
      <c r="E495" t="s">
        <v>1121</v>
      </c>
      <c r="F495" t="s">
        <v>1175</v>
      </c>
      <c r="G495">
        <v>24</v>
      </c>
      <c r="H495">
        <f t="shared" si="33"/>
        <v>26760</v>
      </c>
      <c r="I495">
        <v>2230</v>
      </c>
      <c r="J495">
        <v>2230</v>
      </c>
      <c r="K495">
        <v>2230</v>
      </c>
      <c r="L495">
        <v>2230</v>
      </c>
      <c r="M495">
        <v>2230</v>
      </c>
      <c r="N495">
        <v>2230</v>
      </c>
      <c r="O495">
        <v>2230</v>
      </c>
      <c r="P495">
        <v>2230</v>
      </c>
      <c r="Q495">
        <v>2230</v>
      </c>
      <c r="R495">
        <v>2230</v>
      </c>
      <c r="S495">
        <v>2230</v>
      </c>
      <c r="T495">
        <v>2230</v>
      </c>
      <c r="U495">
        <f t="shared" si="32"/>
        <v>1</v>
      </c>
    </row>
    <row r="496" spans="1:21">
      <c r="A496" t="str">
        <f t="shared" si="34"/>
        <v>18.1-30</v>
      </c>
      <c r="B496">
        <f t="shared" si="35"/>
        <v>30</v>
      </c>
      <c r="C496">
        <v>18</v>
      </c>
      <c r="D496" t="s">
        <v>1507</v>
      </c>
      <c r="E496" t="s">
        <v>1124</v>
      </c>
      <c r="F496" t="s">
        <v>1171</v>
      </c>
      <c r="G496">
        <v>60</v>
      </c>
      <c r="H496">
        <f t="shared" si="33"/>
        <v>9840</v>
      </c>
      <c r="I496">
        <v>820</v>
      </c>
      <c r="J496">
        <v>820</v>
      </c>
      <c r="K496">
        <v>820</v>
      </c>
      <c r="L496">
        <v>820</v>
      </c>
      <c r="M496">
        <v>820</v>
      </c>
      <c r="N496">
        <v>820</v>
      </c>
      <c r="O496">
        <v>820</v>
      </c>
      <c r="P496">
        <v>820</v>
      </c>
      <c r="Q496">
        <v>820</v>
      </c>
      <c r="R496">
        <v>820</v>
      </c>
      <c r="S496">
        <v>820</v>
      </c>
      <c r="T496">
        <v>820</v>
      </c>
      <c r="U496">
        <f t="shared" si="32"/>
        <v>1</v>
      </c>
    </row>
    <row r="497" spans="1:21">
      <c r="A497" t="str">
        <f t="shared" si="34"/>
        <v>18.1-31</v>
      </c>
      <c r="B497">
        <f t="shared" si="35"/>
        <v>31</v>
      </c>
      <c r="C497">
        <v>18</v>
      </c>
      <c r="D497" t="s">
        <v>1508</v>
      </c>
      <c r="E497" t="s">
        <v>1120</v>
      </c>
      <c r="F497" t="s">
        <v>1171</v>
      </c>
      <c r="G497">
        <v>60</v>
      </c>
      <c r="H497">
        <f t="shared" si="33"/>
        <v>33600</v>
      </c>
      <c r="I497">
        <v>2800</v>
      </c>
      <c r="J497">
        <v>2800</v>
      </c>
      <c r="K497">
        <v>2800</v>
      </c>
      <c r="L497">
        <v>2800</v>
      </c>
      <c r="M497">
        <v>2800</v>
      </c>
      <c r="N497">
        <v>2800</v>
      </c>
      <c r="O497">
        <v>2800</v>
      </c>
      <c r="P497">
        <v>2800</v>
      </c>
      <c r="Q497">
        <v>2800</v>
      </c>
      <c r="R497">
        <v>2800</v>
      </c>
      <c r="S497">
        <v>2800</v>
      </c>
      <c r="T497">
        <v>2800</v>
      </c>
      <c r="U497">
        <f t="shared" si="32"/>
        <v>1</v>
      </c>
    </row>
    <row r="498" spans="1:21">
      <c r="A498" t="str">
        <f t="shared" si="34"/>
        <v>18.1-32</v>
      </c>
      <c r="B498">
        <f t="shared" si="35"/>
        <v>32</v>
      </c>
      <c r="C498">
        <v>18</v>
      </c>
      <c r="D498" t="s">
        <v>1529</v>
      </c>
      <c r="E498" t="s">
        <v>1122</v>
      </c>
      <c r="F498" t="s">
        <v>1171</v>
      </c>
      <c r="G498">
        <v>30</v>
      </c>
      <c r="H498">
        <f t="shared" si="33"/>
        <v>93000</v>
      </c>
      <c r="I498">
        <v>7750</v>
      </c>
      <c r="J498">
        <v>7750</v>
      </c>
      <c r="K498">
        <v>7750</v>
      </c>
      <c r="L498">
        <v>7750</v>
      </c>
      <c r="M498">
        <v>7750</v>
      </c>
      <c r="N498">
        <v>7750</v>
      </c>
      <c r="O498">
        <v>7750</v>
      </c>
      <c r="P498">
        <v>7750</v>
      </c>
      <c r="Q498">
        <v>7750</v>
      </c>
      <c r="R498">
        <v>7750</v>
      </c>
      <c r="S498">
        <v>7750</v>
      </c>
      <c r="T498">
        <v>7750</v>
      </c>
      <c r="U498">
        <f t="shared" si="32"/>
        <v>1</v>
      </c>
    </row>
    <row r="499" spans="1:21">
      <c r="A499" t="str">
        <f t="shared" si="34"/>
        <v>19.1-1</v>
      </c>
      <c r="B499">
        <f t="shared" si="35"/>
        <v>1</v>
      </c>
      <c r="C499">
        <v>19</v>
      </c>
      <c r="D499" t="s">
        <v>1532</v>
      </c>
      <c r="E499" t="s">
        <v>1174</v>
      </c>
      <c r="F499" t="s">
        <v>1175</v>
      </c>
      <c r="G499">
        <v>48</v>
      </c>
      <c r="H499">
        <f t="shared" si="33"/>
        <v>39360</v>
      </c>
      <c r="I499">
        <v>3280</v>
      </c>
      <c r="J499">
        <v>3280</v>
      </c>
      <c r="K499">
        <v>3280</v>
      </c>
      <c r="L499">
        <v>3280</v>
      </c>
      <c r="M499">
        <v>3280</v>
      </c>
      <c r="N499">
        <v>3280</v>
      </c>
      <c r="O499">
        <v>3280</v>
      </c>
      <c r="P499">
        <v>3280</v>
      </c>
      <c r="Q499">
        <v>3280</v>
      </c>
      <c r="R499">
        <v>3280</v>
      </c>
      <c r="S499">
        <v>3280</v>
      </c>
      <c r="T499">
        <v>3280</v>
      </c>
      <c r="U499">
        <f t="shared" si="32"/>
        <v>1</v>
      </c>
    </row>
    <row r="500" spans="1:21">
      <c r="A500" t="str">
        <f t="shared" si="34"/>
        <v>19.1-2</v>
      </c>
      <c r="B500">
        <f t="shared" si="35"/>
        <v>2</v>
      </c>
      <c r="C500">
        <v>19</v>
      </c>
      <c r="D500" t="s">
        <v>2699</v>
      </c>
      <c r="E500" t="s">
        <v>1174</v>
      </c>
      <c r="F500" t="s">
        <v>1175</v>
      </c>
      <c r="G500">
        <v>48</v>
      </c>
      <c r="H500">
        <f t="shared" si="33"/>
        <v>9840</v>
      </c>
      <c r="I500" t="s">
        <v>2523</v>
      </c>
      <c r="J500" t="s">
        <v>2523</v>
      </c>
      <c r="K500" t="s">
        <v>2523</v>
      </c>
      <c r="L500" t="s">
        <v>2523</v>
      </c>
      <c r="M500" t="s">
        <v>2523</v>
      </c>
      <c r="N500" t="s">
        <v>2523</v>
      </c>
      <c r="O500" t="s">
        <v>2523</v>
      </c>
      <c r="P500" t="s">
        <v>2523</v>
      </c>
      <c r="Q500" t="s">
        <v>2523</v>
      </c>
      <c r="R500">
        <v>3280</v>
      </c>
      <c r="S500">
        <v>3280</v>
      </c>
      <c r="T500">
        <v>3280</v>
      </c>
      <c r="U500">
        <f t="shared" si="32"/>
        <v>1</v>
      </c>
    </row>
    <row r="501" spans="1:21">
      <c r="A501" t="str">
        <f t="shared" si="34"/>
        <v>19.1-3</v>
      </c>
      <c r="B501">
        <f t="shared" si="35"/>
        <v>3</v>
      </c>
      <c r="C501">
        <v>19</v>
      </c>
      <c r="D501" t="s">
        <v>1533</v>
      </c>
      <c r="E501" t="s">
        <v>1174</v>
      </c>
      <c r="F501" t="s">
        <v>1175</v>
      </c>
      <c r="G501">
        <v>48</v>
      </c>
      <c r="H501">
        <f t="shared" si="33"/>
        <v>39360</v>
      </c>
      <c r="I501">
        <v>3280</v>
      </c>
      <c r="J501">
        <v>3280</v>
      </c>
      <c r="K501">
        <v>3280</v>
      </c>
      <c r="L501">
        <v>3280</v>
      </c>
      <c r="M501">
        <v>3280</v>
      </c>
      <c r="N501">
        <v>3280</v>
      </c>
      <c r="O501">
        <v>3280</v>
      </c>
      <c r="P501">
        <v>3280</v>
      </c>
      <c r="Q501">
        <v>3280</v>
      </c>
      <c r="R501">
        <v>3280</v>
      </c>
      <c r="S501">
        <v>3280</v>
      </c>
      <c r="T501">
        <v>3280</v>
      </c>
      <c r="U501">
        <f t="shared" si="32"/>
        <v>1</v>
      </c>
    </row>
    <row r="502" spans="1:21">
      <c r="A502" t="str">
        <f t="shared" si="34"/>
        <v>19.1-4</v>
      </c>
      <c r="B502">
        <f t="shared" si="35"/>
        <v>4</v>
      </c>
      <c r="C502">
        <v>19</v>
      </c>
      <c r="D502" t="s">
        <v>2700</v>
      </c>
      <c r="E502" t="s">
        <v>1119</v>
      </c>
      <c r="F502" t="s">
        <v>1175</v>
      </c>
      <c r="G502">
        <v>24</v>
      </c>
      <c r="H502">
        <f t="shared" si="33"/>
        <v>1800</v>
      </c>
      <c r="I502" t="s">
        <v>2523</v>
      </c>
      <c r="J502" t="s">
        <v>2523</v>
      </c>
      <c r="K502" t="s">
        <v>2523</v>
      </c>
      <c r="L502" t="s">
        <v>2523</v>
      </c>
      <c r="M502" t="s">
        <v>2523</v>
      </c>
      <c r="N502" t="s">
        <v>2523</v>
      </c>
      <c r="O502" t="s">
        <v>2523</v>
      </c>
      <c r="P502" t="s">
        <v>2523</v>
      </c>
      <c r="Q502" t="s">
        <v>2523</v>
      </c>
      <c r="R502">
        <v>600</v>
      </c>
      <c r="S502">
        <v>600</v>
      </c>
      <c r="T502">
        <v>600</v>
      </c>
      <c r="U502">
        <f t="shared" si="32"/>
        <v>1</v>
      </c>
    </row>
    <row r="503" spans="1:21">
      <c r="A503" t="str">
        <f t="shared" si="34"/>
        <v>19.1-5</v>
      </c>
      <c r="B503">
        <f t="shared" si="35"/>
        <v>5</v>
      </c>
      <c r="C503">
        <v>19</v>
      </c>
      <c r="D503" t="s">
        <v>1534</v>
      </c>
      <c r="E503" t="s">
        <v>1119</v>
      </c>
      <c r="F503" t="s">
        <v>1175</v>
      </c>
      <c r="G503">
        <v>24</v>
      </c>
      <c r="H503">
        <f t="shared" si="33"/>
        <v>4800</v>
      </c>
      <c r="I503">
        <v>600</v>
      </c>
      <c r="J503">
        <v>600</v>
      </c>
      <c r="K503">
        <v>600</v>
      </c>
      <c r="L503">
        <v>600</v>
      </c>
      <c r="M503">
        <v>600</v>
      </c>
      <c r="N503">
        <v>600</v>
      </c>
      <c r="O503">
        <v>600</v>
      </c>
      <c r="P503">
        <v>600</v>
      </c>
      <c r="Q503" t="s">
        <v>2523</v>
      </c>
      <c r="R503" t="s">
        <v>2523</v>
      </c>
      <c r="S503" t="s">
        <v>2523</v>
      </c>
      <c r="T503" t="s">
        <v>2523</v>
      </c>
      <c r="U503">
        <f t="shared" si="32"/>
        <v>1</v>
      </c>
    </row>
    <row r="504" spans="1:21">
      <c r="A504" t="str">
        <f t="shared" si="34"/>
        <v>19.1-6</v>
      </c>
      <c r="B504">
        <f t="shared" si="35"/>
        <v>6</v>
      </c>
      <c r="C504">
        <v>19</v>
      </c>
      <c r="D504" t="s">
        <v>1535</v>
      </c>
      <c r="E504" t="s">
        <v>1119</v>
      </c>
      <c r="F504" t="s">
        <v>1175</v>
      </c>
      <c r="G504">
        <v>24</v>
      </c>
      <c r="H504">
        <f t="shared" si="33"/>
        <v>4200</v>
      </c>
      <c r="I504">
        <v>600</v>
      </c>
      <c r="J504">
        <v>600</v>
      </c>
      <c r="K504">
        <v>600</v>
      </c>
      <c r="L504">
        <v>600</v>
      </c>
      <c r="M504">
        <v>600</v>
      </c>
      <c r="N504">
        <v>600</v>
      </c>
      <c r="O504">
        <v>600</v>
      </c>
      <c r="P504" t="s">
        <v>2523</v>
      </c>
      <c r="Q504" t="s">
        <v>2523</v>
      </c>
      <c r="R504" t="s">
        <v>2523</v>
      </c>
      <c r="S504" t="s">
        <v>2523</v>
      </c>
      <c r="T504" t="s">
        <v>2523</v>
      </c>
      <c r="U504">
        <f t="shared" si="32"/>
        <v>1</v>
      </c>
    </row>
    <row r="505" spans="1:21">
      <c r="A505" t="str">
        <f t="shared" si="34"/>
        <v>19.1-7</v>
      </c>
      <c r="B505">
        <f t="shared" si="35"/>
        <v>7</v>
      </c>
      <c r="C505">
        <v>19</v>
      </c>
      <c r="D505" t="s">
        <v>1536</v>
      </c>
      <c r="E505" t="s">
        <v>1119</v>
      </c>
      <c r="F505" t="s">
        <v>1175</v>
      </c>
      <c r="G505">
        <v>24</v>
      </c>
      <c r="H505">
        <f t="shared" si="33"/>
        <v>7200</v>
      </c>
      <c r="I505">
        <v>600</v>
      </c>
      <c r="J505">
        <v>600</v>
      </c>
      <c r="K505">
        <v>600</v>
      </c>
      <c r="L505">
        <v>600</v>
      </c>
      <c r="M505">
        <v>600</v>
      </c>
      <c r="N505">
        <v>600</v>
      </c>
      <c r="O505">
        <v>600</v>
      </c>
      <c r="P505">
        <v>600</v>
      </c>
      <c r="Q505">
        <v>600</v>
      </c>
      <c r="R505">
        <v>600</v>
      </c>
      <c r="S505">
        <v>600</v>
      </c>
      <c r="T505">
        <v>600</v>
      </c>
      <c r="U505">
        <f t="shared" si="32"/>
        <v>1</v>
      </c>
    </row>
    <row r="506" spans="1:21">
      <c r="A506" t="str">
        <f t="shared" si="34"/>
        <v>19.1-8</v>
      </c>
      <c r="B506">
        <f t="shared" si="35"/>
        <v>8</v>
      </c>
      <c r="C506">
        <v>19</v>
      </c>
      <c r="D506" t="s">
        <v>1537</v>
      </c>
      <c r="E506" t="s">
        <v>1119</v>
      </c>
      <c r="F506" t="s">
        <v>1175</v>
      </c>
      <c r="G506">
        <v>24</v>
      </c>
      <c r="H506">
        <f t="shared" si="33"/>
        <v>4800</v>
      </c>
      <c r="I506">
        <v>600</v>
      </c>
      <c r="J506">
        <v>600</v>
      </c>
      <c r="K506">
        <v>600</v>
      </c>
      <c r="L506" t="s">
        <v>2523</v>
      </c>
      <c r="M506" t="s">
        <v>2523</v>
      </c>
      <c r="N506" t="s">
        <v>2523</v>
      </c>
      <c r="O506">
        <v>600</v>
      </c>
      <c r="P506">
        <v>600</v>
      </c>
      <c r="Q506">
        <v>600</v>
      </c>
      <c r="R506">
        <v>600</v>
      </c>
      <c r="S506">
        <v>600</v>
      </c>
      <c r="T506" t="s">
        <v>2523</v>
      </c>
      <c r="U506">
        <f t="shared" si="32"/>
        <v>1</v>
      </c>
    </row>
    <row r="507" spans="1:21">
      <c r="A507" t="str">
        <f t="shared" si="34"/>
        <v>19.1-9</v>
      </c>
      <c r="B507">
        <f t="shared" si="35"/>
        <v>9</v>
      </c>
      <c r="C507">
        <v>19</v>
      </c>
      <c r="D507" t="s">
        <v>1538</v>
      </c>
      <c r="E507" t="s">
        <v>1119</v>
      </c>
      <c r="F507" t="s">
        <v>1175</v>
      </c>
      <c r="G507">
        <v>24</v>
      </c>
      <c r="H507">
        <f t="shared" si="33"/>
        <v>3000</v>
      </c>
      <c r="I507">
        <v>600</v>
      </c>
      <c r="J507">
        <v>600</v>
      </c>
      <c r="K507">
        <v>600</v>
      </c>
      <c r="L507">
        <v>600</v>
      </c>
      <c r="M507">
        <v>600</v>
      </c>
      <c r="N507" t="s">
        <v>2523</v>
      </c>
      <c r="O507" t="s">
        <v>2523</v>
      </c>
      <c r="P507" t="s">
        <v>2523</v>
      </c>
      <c r="Q507" t="s">
        <v>2523</v>
      </c>
      <c r="R507" t="s">
        <v>2523</v>
      </c>
      <c r="S507" t="s">
        <v>2523</v>
      </c>
      <c r="T507" t="s">
        <v>2523</v>
      </c>
      <c r="U507">
        <f t="shared" si="32"/>
        <v>1</v>
      </c>
    </row>
    <row r="508" spans="1:21">
      <c r="A508" t="str">
        <f t="shared" si="34"/>
        <v>19.1-10</v>
      </c>
      <c r="B508">
        <f t="shared" si="35"/>
        <v>10</v>
      </c>
      <c r="C508">
        <v>19</v>
      </c>
      <c r="D508" t="s">
        <v>1539</v>
      </c>
      <c r="E508" t="s">
        <v>1119</v>
      </c>
      <c r="F508" t="s">
        <v>1175</v>
      </c>
      <c r="G508">
        <v>24</v>
      </c>
      <c r="H508">
        <f t="shared" si="33"/>
        <v>7200</v>
      </c>
      <c r="I508">
        <v>600</v>
      </c>
      <c r="J508">
        <v>600</v>
      </c>
      <c r="K508">
        <v>600</v>
      </c>
      <c r="L508">
        <v>600</v>
      </c>
      <c r="M508">
        <v>600</v>
      </c>
      <c r="N508">
        <v>600</v>
      </c>
      <c r="O508">
        <v>600</v>
      </c>
      <c r="P508">
        <v>600</v>
      </c>
      <c r="Q508">
        <v>600</v>
      </c>
      <c r="R508">
        <v>600</v>
      </c>
      <c r="S508">
        <v>600</v>
      </c>
      <c r="T508">
        <v>600</v>
      </c>
      <c r="U508">
        <f t="shared" si="32"/>
        <v>1</v>
      </c>
    </row>
    <row r="509" spans="1:21">
      <c r="A509" t="str">
        <f t="shared" si="34"/>
        <v>19.1-11</v>
      </c>
      <c r="B509">
        <f t="shared" si="35"/>
        <v>11</v>
      </c>
      <c r="C509">
        <v>19</v>
      </c>
      <c r="D509" t="s">
        <v>1540</v>
      </c>
      <c r="E509" t="s">
        <v>1119</v>
      </c>
      <c r="F509" t="s">
        <v>1175</v>
      </c>
      <c r="G509">
        <v>24</v>
      </c>
      <c r="H509">
        <f t="shared" si="33"/>
        <v>4800</v>
      </c>
      <c r="I509">
        <v>600</v>
      </c>
      <c r="J509">
        <v>600</v>
      </c>
      <c r="K509">
        <v>600</v>
      </c>
      <c r="L509">
        <v>600</v>
      </c>
      <c r="M509">
        <v>600</v>
      </c>
      <c r="N509">
        <v>600</v>
      </c>
      <c r="O509">
        <v>600</v>
      </c>
      <c r="P509">
        <v>600</v>
      </c>
      <c r="Q509" t="s">
        <v>2523</v>
      </c>
      <c r="R509" t="s">
        <v>2523</v>
      </c>
      <c r="S509" t="s">
        <v>2523</v>
      </c>
      <c r="T509" t="s">
        <v>2523</v>
      </c>
      <c r="U509">
        <f t="shared" si="32"/>
        <v>1</v>
      </c>
    </row>
    <row r="510" spans="1:21">
      <c r="A510" t="str">
        <f t="shared" si="34"/>
        <v>19.1-12</v>
      </c>
      <c r="B510">
        <f t="shared" si="35"/>
        <v>12</v>
      </c>
      <c r="C510">
        <v>19</v>
      </c>
      <c r="D510" t="s">
        <v>1541</v>
      </c>
      <c r="E510" t="s">
        <v>1119</v>
      </c>
      <c r="F510" t="s">
        <v>1175</v>
      </c>
      <c r="G510">
        <v>24</v>
      </c>
      <c r="H510">
        <f t="shared" si="33"/>
        <v>7200</v>
      </c>
      <c r="I510">
        <v>600</v>
      </c>
      <c r="J510">
        <v>600</v>
      </c>
      <c r="K510">
        <v>600</v>
      </c>
      <c r="L510">
        <v>600</v>
      </c>
      <c r="M510">
        <v>600</v>
      </c>
      <c r="N510">
        <v>600</v>
      </c>
      <c r="O510">
        <v>600</v>
      </c>
      <c r="P510">
        <v>600</v>
      </c>
      <c r="Q510">
        <v>600</v>
      </c>
      <c r="R510">
        <v>600</v>
      </c>
      <c r="S510">
        <v>600</v>
      </c>
      <c r="T510">
        <v>600</v>
      </c>
      <c r="U510">
        <f t="shared" si="32"/>
        <v>1</v>
      </c>
    </row>
    <row r="511" spans="1:21">
      <c r="A511" t="str">
        <f t="shared" si="34"/>
        <v>19.1-13</v>
      </c>
      <c r="B511">
        <f t="shared" si="35"/>
        <v>13</v>
      </c>
      <c r="C511">
        <v>19</v>
      </c>
      <c r="D511" t="s">
        <v>1542</v>
      </c>
      <c r="E511" t="s">
        <v>1119</v>
      </c>
      <c r="F511" t="s">
        <v>1175</v>
      </c>
      <c r="G511">
        <v>24</v>
      </c>
      <c r="H511">
        <f t="shared" si="33"/>
        <v>7200</v>
      </c>
      <c r="I511">
        <v>600</v>
      </c>
      <c r="J511">
        <v>600</v>
      </c>
      <c r="K511">
        <v>600</v>
      </c>
      <c r="L511">
        <v>600</v>
      </c>
      <c r="M511">
        <v>600</v>
      </c>
      <c r="N511">
        <v>600</v>
      </c>
      <c r="O511">
        <v>600</v>
      </c>
      <c r="P511">
        <v>600</v>
      </c>
      <c r="Q511">
        <v>600</v>
      </c>
      <c r="R511">
        <v>600</v>
      </c>
      <c r="S511">
        <v>600</v>
      </c>
      <c r="T511">
        <v>600</v>
      </c>
      <c r="U511">
        <f t="shared" si="32"/>
        <v>1</v>
      </c>
    </row>
    <row r="512" spans="1:21">
      <c r="A512" t="str">
        <f t="shared" si="34"/>
        <v>19.1-14</v>
      </c>
      <c r="B512">
        <f t="shared" si="35"/>
        <v>14</v>
      </c>
      <c r="C512">
        <v>19</v>
      </c>
      <c r="D512" t="s">
        <v>1543</v>
      </c>
      <c r="E512" t="s">
        <v>1119</v>
      </c>
      <c r="F512" t="s">
        <v>1175</v>
      </c>
      <c r="G512">
        <v>24</v>
      </c>
      <c r="H512">
        <f t="shared" si="33"/>
        <v>7200</v>
      </c>
      <c r="I512">
        <v>600</v>
      </c>
      <c r="J512">
        <v>600</v>
      </c>
      <c r="K512">
        <v>600</v>
      </c>
      <c r="L512">
        <v>600</v>
      </c>
      <c r="M512">
        <v>600</v>
      </c>
      <c r="N512">
        <v>600</v>
      </c>
      <c r="O512">
        <v>600</v>
      </c>
      <c r="P512">
        <v>600</v>
      </c>
      <c r="Q512">
        <v>600</v>
      </c>
      <c r="R512">
        <v>600</v>
      </c>
      <c r="S512">
        <v>600</v>
      </c>
      <c r="T512">
        <v>600</v>
      </c>
      <c r="U512">
        <f t="shared" si="32"/>
        <v>1</v>
      </c>
    </row>
    <row r="513" spans="1:21">
      <c r="A513" t="str">
        <f t="shared" si="34"/>
        <v>19.1-15</v>
      </c>
      <c r="B513">
        <f t="shared" si="35"/>
        <v>15</v>
      </c>
      <c r="C513">
        <v>19</v>
      </c>
      <c r="D513" t="s">
        <v>1544</v>
      </c>
      <c r="E513" t="s">
        <v>1119</v>
      </c>
      <c r="F513" t="s">
        <v>1175</v>
      </c>
      <c r="G513">
        <v>24</v>
      </c>
      <c r="H513">
        <f t="shared" si="33"/>
        <v>4200</v>
      </c>
      <c r="I513">
        <v>600</v>
      </c>
      <c r="J513">
        <v>600</v>
      </c>
      <c r="K513">
        <v>600</v>
      </c>
      <c r="L513">
        <v>600</v>
      </c>
      <c r="M513">
        <v>600</v>
      </c>
      <c r="N513">
        <v>600</v>
      </c>
      <c r="O513">
        <v>600</v>
      </c>
      <c r="P513" t="s">
        <v>2523</v>
      </c>
      <c r="Q513" t="s">
        <v>2523</v>
      </c>
      <c r="R513" t="s">
        <v>2523</v>
      </c>
      <c r="S513" t="s">
        <v>2523</v>
      </c>
      <c r="T513" t="s">
        <v>2523</v>
      </c>
      <c r="U513">
        <f t="shared" si="32"/>
        <v>1</v>
      </c>
    </row>
    <row r="514" spans="1:21">
      <c r="A514" t="str">
        <f t="shared" si="34"/>
        <v>19.1-16</v>
      </c>
      <c r="B514">
        <f t="shared" si="35"/>
        <v>16</v>
      </c>
      <c r="C514">
        <v>19</v>
      </c>
      <c r="D514" t="s">
        <v>1545</v>
      </c>
      <c r="E514" t="s">
        <v>1119</v>
      </c>
      <c r="F514" t="s">
        <v>1175</v>
      </c>
      <c r="G514">
        <v>24</v>
      </c>
      <c r="H514">
        <f t="shared" si="33"/>
        <v>4800</v>
      </c>
      <c r="I514">
        <v>600</v>
      </c>
      <c r="J514">
        <v>600</v>
      </c>
      <c r="K514">
        <v>600</v>
      </c>
      <c r="L514">
        <v>600</v>
      </c>
      <c r="M514">
        <v>600</v>
      </c>
      <c r="N514">
        <v>600</v>
      </c>
      <c r="O514">
        <v>600</v>
      </c>
      <c r="P514">
        <v>600</v>
      </c>
      <c r="Q514" t="s">
        <v>2523</v>
      </c>
      <c r="R514" t="s">
        <v>2523</v>
      </c>
      <c r="S514" t="s">
        <v>2523</v>
      </c>
      <c r="T514" t="s">
        <v>2523</v>
      </c>
      <c r="U514">
        <f t="shared" ref="U514:U577" si="36">COUNTIF($D:$D,D514)</f>
        <v>1</v>
      </c>
    </row>
    <row r="515" spans="1:21">
      <c r="A515" t="str">
        <f t="shared" si="34"/>
        <v>19.1-17</v>
      </c>
      <c r="B515">
        <f t="shared" si="35"/>
        <v>17</v>
      </c>
      <c r="C515">
        <v>19</v>
      </c>
      <c r="D515" t="s">
        <v>2701</v>
      </c>
      <c r="E515" t="s">
        <v>1119</v>
      </c>
      <c r="F515" t="s">
        <v>1175</v>
      </c>
      <c r="G515">
        <v>24</v>
      </c>
      <c r="H515">
        <f t="shared" si="33"/>
        <v>600</v>
      </c>
      <c r="I515" t="s">
        <v>2523</v>
      </c>
      <c r="J515" t="s">
        <v>2523</v>
      </c>
      <c r="K515" t="s">
        <v>2523</v>
      </c>
      <c r="L515" t="s">
        <v>2523</v>
      </c>
      <c r="M515" t="s">
        <v>2523</v>
      </c>
      <c r="N515" t="s">
        <v>2523</v>
      </c>
      <c r="O515" t="s">
        <v>2523</v>
      </c>
      <c r="P515" t="s">
        <v>2523</v>
      </c>
      <c r="Q515" t="s">
        <v>2523</v>
      </c>
      <c r="R515" t="s">
        <v>2523</v>
      </c>
      <c r="S515" t="s">
        <v>2523</v>
      </c>
      <c r="T515">
        <v>600</v>
      </c>
      <c r="U515">
        <f t="shared" si="36"/>
        <v>1</v>
      </c>
    </row>
    <row r="516" spans="1:21">
      <c r="A516" t="str">
        <f t="shared" si="34"/>
        <v>19.1-18</v>
      </c>
      <c r="B516">
        <f t="shared" si="35"/>
        <v>18</v>
      </c>
      <c r="C516">
        <v>19</v>
      </c>
      <c r="D516" t="s">
        <v>2702</v>
      </c>
      <c r="E516" t="s">
        <v>1119</v>
      </c>
      <c r="F516" t="s">
        <v>1175</v>
      </c>
      <c r="G516">
        <v>24</v>
      </c>
      <c r="H516">
        <f t="shared" si="33"/>
        <v>1800</v>
      </c>
      <c r="I516" t="s">
        <v>2523</v>
      </c>
      <c r="J516" t="s">
        <v>2523</v>
      </c>
      <c r="K516" t="s">
        <v>2523</v>
      </c>
      <c r="L516" t="s">
        <v>2523</v>
      </c>
      <c r="M516" t="s">
        <v>2523</v>
      </c>
      <c r="N516" t="s">
        <v>2523</v>
      </c>
      <c r="O516" t="s">
        <v>2523</v>
      </c>
      <c r="P516" t="s">
        <v>2523</v>
      </c>
      <c r="Q516" t="s">
        <v>2523</v>
      </c>
      <c r="R516">
        <v>600</v>
      </c>
      <c r="S516">
        <v>600</v>
      </c>
      <c r="T516">
        <v>600</v>
      </c>
      <c r="U516">
        <f t="shared" si="36"/>
        <v>1</v>
      </c>
    </row>
    <row r="517" spans="1:21">
      <c r="A517" t="str">
        <f t="shared" si="34"/>
        <v>19.1-19</v>
      </c>
      <c r="B517">
        <f t="shared" si="35"/>
        <v>19</v>
      </c>
      <c r="C517">
        <v>19</v>
      </c>
      <c r="D517" t="s">
        <v>2703</v>
      </c>
      <c r="E517" t="s">
        <v>1119</v>
      </c>
      <c r="F517" t="s">
        <v>1175</v>
      </c>
      <c r="G517">
        <v>24</v>
      </c>
      <c r="H517">
        <f t="shared" si="33"/>
        <v>2400</v>
      </c>
      <c r="I517" t="s">
        <v>2523</v>
      </c>
      <c r="J517" t="s">
        <v>2523</v>
      </c>
      <c r="K517" t="s">
        <v>2523</v>
      </c>
      <c r="L517" t="s">
        <v>2523</v>
      </c>
      <c r="M517" t="s">
        <v>2523</v>
      </c>
      <c r="N517" t="s">
        <v>2523</v>
      </c>
      <c r="O517" t="s">
        <v>2523</v>
      </c>
      <c r="P517">
        <v>600</v>
      </c>
      <c r="Q517">
        <v>600</v>
      </c>
      <c r="R517">
        <v>600</v>
      </c>
      <c r="S517">
        <v>600</v>
      </c>
      <c r="T517" t="s">
        <v>2523</v>
      </c>
      <c r="U517">
        <f t="shared" si="36"/>
        <v>1</v>
      </c>
    </row>
    <row r="518" spans="1:21">
      <c r="A518" t="str">
        <f t="shared" si="34"/>
        <v>19.1-20</v>
      </c>
      <c r="B518">
        <f t="shared" si="35"/>
        <v>20</v>
      </c>
      <c r="C518">
        <v>19</v>
      </c>
      <c r="D518" t="s">
        <v>1546</v>
      </c>
      <c r="E518" t="s">
        <v>1119</v>
      </c>
      <c r="F518" t="s">
        <v>1175</v>
      </c>
      <c r="G518">
        <v>24</v>
      </c>
      <c r="H518">
        <f t="shared" si="33"/>
        <v>7200</v>
      </c>
      <c r="I518">
        <v>600</v>
      </c>
      <c r="J518">
        <v>600</v>
      </c>
      <c r="K518">
        <v>600</v>
      </c>
      <c r="L518">
        <v>600</v>
      </c>
      <c r="M518">
        <v>600</v>
      </c>
      <c r="N518">
        <v>600</v>
      </c>
      <c r="O518">
        <v>600</v>
      </c>
      <c r="P518">
        <v>600</v>
      </c>
      <c r="Q518">
        <v>600</v>
      </c>
      <c r="R518">
        <v>600</v>
      </c>
      <c r="S518">
        <v>600</v>
      </c>
      <c r="T518">
        <v>600</v>
      </c>
      <c r="U518">
        <f t="shared" si="36"/>
        <v>1</v>
      </c>
    </row>
    <row r="519" spans="1:21">
      <c r="A519" t="str">
        <f t="shared" si="34"/>
        <v>19.1-21</v>
      </c>
      <c r="B519">
        <f t="shared" si="35"/>
        <v>21</v>
      </c>
      <c r="C519">
        <v>19</v>
      </c>
      <c r="D519" t="s">
        <v>1547</v>
      </c>
      <c r="E519" t="s">
        <v>1119</v>
      </c>
      <c r="F519" t="s">
        <v>1175</v>
      </c>
      <c r="G519">
        <v>24</v>
      </c>
      <c r="H519">
        <f t="shared" si="33"/>
        <v>4200</v>
      </c>
      <c r="I519">
        <v>600</v>
      </c>
      <c r="J519">
        <v>600</v>
      </c>
      <c r="K519">
        <v>600</v>
      </c>
      <c r="L519">
        <v>600</v>
      </c>
      <c r="M519">
        <v>600</v>
      </c>
      <c r="N519">
        <v>600</v>
      </c>
      <c r="O519">
        <v>600</v>
      </c>
      <c r="P519" t="s">
        <v>2523</v>
      </c>
      <c r="Q519" t="s">
        <v>2523</v>
      </c>
      <c r="R519" t="s">
        <v>2523</v>
      </c>
      <c r="S519" t="s">
        <v>2523</v>
      </c>
      <c r="T519" t="s">
        <v>2523</v>
      </c>
      <c r="U519">
        <f t="shared" si="36"/>
        <v>1</v>
      </c>
    </row>
    <row r="520" spans="1:21">
      <c r="A520" t="str">
        <f t="shared" si="34"/>
        <v>19.1-22</v>
      </c>
      <c r="B520">
        <f t="shared" si="35"/>
        <v>22</v>
      </c>
      <c r="C520">
        <v>19</v>
      </c>
      <c r="D520" t="s">
        <v>2446</v>
      </c>
      <c r="E520" t="s">
        <v>1119</v>
      </c>
      <c r="F520" t="s">
        <v>1175</v>
      </c>
      <c r="G520">
        <v>24</v>
      </c>
      <c r="H520">
        <f t="shared" si="33"/>
        <v>6000</v>
      </c>
      <c r="I520" t="s">
        <v>2523</v>
      </c>
      <c r="J520" t="s">
        <v>2523</v>
      </c>
      <c r="K520">
        <v>600</v>
      </c>
      <c r="L520">
        <v>600</v>
      </c>
      <c r="M520">
        <v>600</v>
      </c>
      <c r="N520">
        <v>600</v>
      </c>
      <c r="O520">
        <v>600</v>
      </c>
      <c r="P520">
        <v>600</v>
      </c>
      <c r="Q520">
        <v>600</v>
      </c>
      <c r="R520">
        <v>600</v>
      </c>
      <c r="S520">
        <v>600</v>
      </c>
      <c r="T520">
        <v>600</v>
      </c>
      <c r="U520">
        <f t="shared" si="36"/>
        <v>1</v>
      </c>
    </row>
    <row r="521" spans="1:21">
      <c r="A521" t="str">
        <f t="shared" si="34"/>
        <v>19.1-23</v>
      </c>
      <c r="B521">
        <f t="shared" si="35"/>
        <v>23</v>
      </c>
      <c r="C521">
        <v>19</v>
      </c>
      <c r="D521" t="s">
        <v>1548</v>
      </c>
      <c r="E521" t="s">
        <v>1119</v>
      </c>
      <c r="F521" t="s">
        <v>1175</v>
      </c>
      <c r="G521">
        <v>24</v>
      </c>
      <c r="H521">
        <f t="shared" si="33"/>
        <v>7200</v>
      </c>
      <c r="I521">
        <v>600</v>
      </c>
      <c r="J521">
        <v>600</v>
      </c>
      <c r="K521">
        <v>600</v>
      </c>
      <c r="L521">
        <v>600</v>
      </c>
      <c r="M521">
        <v>600</v>
      </c>
      <c r="N521">
        <v>600</v>
      </c>
      <c r="O521">
        <v>600</v>
      </c>
      <c r="P521">
        <v>600</v>
      </c>
      <c r="Q521">
        <v>600</v>
      </c>
      <c r="R521">
        <v>600</v>
      </c>
      <c r="S521">
        <v>600</v>
      </c>
      <c r="T521">
        <v>600</v>
      </c>
      <c r="U521">
        <f t="shared" si="36"/>
        <v>1</v>
      </c>
    </row>
    <row r="522" spans="1:21">
      <c r="A522" t="str">
        <f t="shared" si="34"/>
        <v>19.1-24</v>
      </c>
      <c r="B522">
        <f t="shared" si="35"/>
        <v>24</v>
      </c>
      <c r="C522">
        <v>19</v>
      </c>
      <c r="D522" t="s">
        <v>2704</v>
      </c>
      <c r="E522" t="s">
        <v>1119</v>
      </c>
      <c r="F522" t="s">
        <v>1175</v>
      </c>
      <c r="G522">
        <v>24</v>
      </c>
      <c r="H522">
        <f t="shared" si="33"/>
        <v>1800</v>
      </c>
      <c r="I522" t="s">
        <v>2523</v>
      </c>
      <c r="J522" t="s">
        <v>2523</v>
      </c>
      <c r="K522" t="s">
        <v>2523</v>
      </c>
      <c r="L522" t="s">
        <v>2523</v>
      </c>
      <c r="M522" t="s">
        <v>2523</v>
      </c>
      <c r="N522" t="s">
        <v>2523</v>
      </c>
      <c r="O522" t="s">
        <v>2523</v>
      </c>
      <c r="P522" t="s">
        <v>2523</v>
      </c>
      <c r="Q522" t="s">
        <v>2523</v>
      </c>
      <c r="R522">
        <v>600</v>
      </c>
      <c r="S522">
        <v>600</v>
      </c>
      <c r="T522">
        <v>600</v>
      </c>
      <c r="U522">
        <f t="shared" si="36"/>
        <v>1</v>
      </c>
    </row>
    <row r="523" spans="1:21">
      <c r="A523" t="str">
        <f t="shared" si="34"/>
        <v>19.1-25</v>
      </c>
      <c r="B523">
        <f t="shared" si="35"/>
        <v>25</v>
      </c>
      <c r="C523">
        <v>19</v>
      </c>
      <c r="D523" t="s">
        <v>2705</v>
      </c>
      <c r="E523" t="s">
        <v>1119</v>
      </c>
      <c r="F523" t="s">
        <v>1175</v>
      </c>
      <c r="G523">
        <v>24</v>
      </c>
      <c r="H523">
        <f t="shared" si="33"/>
        <v>600</v>
      </c>
      <c r="I523" t="s">
        <v>2523</v>
      </c>
      <c r="J523" t="s">
        <v>2523</v>
      </c>
      <c r="K523" t="s">
        <v>2523</v>
      </c>
      <c r="L523" t="s">
        <v>2523</v>
      </c>
      <c r="M523" t="s">
        <v>2523</v>
      </c>
      <c r="N523" t="s">
        <v>2523</v>
      </c>
      <c r="O523" t="s">
        <v>2523</v>
      </c>
      <c r="P523" t="s">
        <v>2523</v>
      </c>
      <c r="Q523" t="s">
        <v>2523</v>
      </c>
      <c r="R523" t="s">
        <v>2523</v>
      </c>
      <c r="S523" t="s">
        <v>2523</v>
      </c>
      <c r="T523">
        <v>600</v>
      </c>
      <c r="U523">
        <f t="shared" si="36"/>
        <v>1</v>
      </c>
    </row>
    <row r="524" spans="1:21">
      <c r="A524" t="str">
        <f t="shared" si="34"/>
        <v>19.1-26</v>
      </c>
      <c r="B524">
        <f t="shared" si="35"/>
        <v>26</v>
      </c>
      <c r="C524">
        <v>19</v>
      </c>
      <c r="D524" t="s">
        <v>2706</v>
      </c>
      <c r="E524" t="s">
        <v>1119</v>
      </c>
      <c r="F524" t="s">
        <v>1175</v>
      </c>
      <c r="G524">
        <v>24</v>
      </c>
      <c r="H524">
        <f t="shared" si="33"/>
        <v>1800</v>
      </c>
      <c r="I524" t="s">
        <v>2523</v>
      </c>
      <c r="J524" t="s">
        <v>2523</v>
      </c>
      <c r="K524" t="s">
        <v>2523</v>
      </c>
      <c r="L524" t="s">
        <v>2523</v>
      </c>
      <c r="M524" t="s">
        <v>2523</v>
      </c>
      <c r="N524" t="s">
        <v>2523</v>
      </c>
      <c r="O524" t="s">
        <v>2523</v>
      </c>
      <c r="P524" t="s">
        <v>2523</v>
      </c>
      <c r="Q524" t="s">
        <v>2523</v>
      </c>
      <c r="R524">
        <v>600</v>
      </c>
      <c r="S524">
        <v>600</v>
      </c>
      <c r="T524">
        <v>600</v>
      </c>
      <c r="U524">
        <f t="shared" si="36"/>
        <v>1</v>
      </c>
    </row>
    <row r="525" spans="1:21">
      <c r="A525" t="str">
        <f t="shared" si="34"/>
        <v>19.1-27</v>
      </c>
      <c r="B525">
        <f t="shared" si="35"/>
        <v>27</v>
      </c>
      <c r="C525">
        <v>19</v>
      </c>
      <c r="D525" t="s">
        <v>1549</v>
      </c>
      <c r="E525" t="s">
        <v>1119</v>
      </c>
      <c r="F525" t="s">
        <v>1175</v>
      </c>
      <c r="G525">
        <v>24</v>
      </c>
      <c r="H525">
        <f t="shared" si="33"/>
        <v>7200</v>
      </c>
      <c r="I525">
        <v>600</v>
      </c>
      <c r="J525">
        <v>600</v>
      </c>
      <c r="K525">
        <v>600</v>
      </c>
      <c r="L525">
        <v>600</v>
      </c>
      <c r="M525">
        <v>600</v>
      </c>
      <c r="N525">
        <v>600</v>
      </c>
      <c r="O525">
        <v>600</v>
      </c>
      <c r="P525">
        <v>600</v>
      </c>
      <c r="Q525">
        <v>600</v>
      </c>
      <c r="R525">
        <v>600</v>
      </c>
      <c r="S525">
        <v>600</v>
      </c>
      <c r="T525">
        <v>600</v>
      </c>
      <c r="U525">
        <f t="shared" si="36"/>
        <v>1</v>
      </c>
    </row>
    <row r="526" spans="1:21">
      <c r="A526" t="str">
        <f t="shared" si="34"/>
        <v>19.1-28</v>
      </c>
      <c r="B526">
        <f t="shared" si="35"/>
        <v>28</v>
      </c>
      <c r="C526">
        <v>19</v>
      </c>
      <c r="D526" t="s">
        <v>2707</v>
      </c>
      <c r="E526" t="s">
        <v>1121</v>
      </c>
      <c r="F526" t="s">
        <v>1175</v>
      </c>
      <c r="G526">
        <v>24</v>
      </c>
      <c r="H526">
        <f t="shared" si="33"/>
        <v>4460</v>
      </c>
      <c r="I526" t="s">
        <v>2523</v>
      </c>
      <c r="J526" t="s">
        <v>2523</v>
      </c>
      <c r="K526" t="s">
        <v>2523</v>
      </c>
      <c r="L526" t="s">
        <v>2523</v>
      </c>
      <c r="M526" t="s">
        <v>2523</v>
      </c>
      <c r="N526" t="s">
        <v>2523</v>
      </c>
      <c r="O526" t="s">
        <v>2523</v>
      </c>
      <c r="P526" t="s">
        <v>2523</v>
      </c>
      <c r="Q526" t="s">
        <v>2523</v>
      </c>
      <c r="R526" t="s">
        <v>2523</v>
      </c>
      <c r="S526">
        <v>2230</v>
      </c>
      <c r="T526">
        <v>2230</v>
      </c>
      <c r="U526">
        <f t="shared" si="36"/>
        <v>1</v>
      </c>
    </row>
    <row r="527" spans="1:21">
      <c r="A527" t="str">
        <f t="shared" si="34"/>
        <v>19.1-29</v>
      </c>
      <c r="B527">
        <f t="shared" si="35"/>
        <v>29</v>
      </c>
      <c r="C527">
        <v>19</v>
      </c>
      <c r="D527" t="s">
        <v>1550</v>
      </c>
      <c r="E527" t="s">
        <v>1121</v>
      </c>
      <c r="F527" t="s">
        <v>1175</v>
      </c>
      <c r="G527">
        <v>24</v>
      </c>
      <c r="H527">
        <f t="shared" si="33"/>
        <v>26760</v>
      </c>
      <c r="I527">
        <v>2230</v>
      </c>
      <c r="J527">
        <v>2230</v>
      </c>
      <c r="K527">
        <v>2230</v>
      </c>
      <c r="L527">
        <v>2230</v>
      </c>
      <c r="M527">
        <v>2230</v>
      </c>
      <c r="N527">
        <v>2230</v>
      </c>
      <c r="O527">
        <v>2230</v>
      </c>
      <c r="P527">
        <v>2230</v>
      </c>
      <c r="Q527">
        <v>2230</v>
      </c>
      <c r="R527">
        <v>2230</v>
      </c>
      <c r="S527">
        <v>2230</v>
      </c>
      <c r="T527">
        <v>2230</v>
      </c>
      <c r="U527">
        <f t="shared" si="36"/>
        <v>1</v>
      </c>
    </row>
    <row r="528" spans="1:21">
      <c r="A528" t="str">
        <f t="shared" si="34"/>
        <v>19.1-30</v>
      </c>
      <c r="B528">
        <f t="shared" si="35"/>
        <v>30</v>
      </c>
      <c r="C528">
        <v>19</v>
      </c>
      <c r="D528" t="s">
        <v>2447</v>
      </c>
      <c r="E528" t="s">
        <v>1121</v>
      </c>
      <c r="F528" t="s">
        <v>1175</v>
      </c>
      <c r="G528">
        <v>24</v>
      </c>
      <c r="H528">
        <f t="shared" ref="H528:H587" si="37">SUM(I528:T528)</f>
        <v>22300</v>
      </c>
      <c r="I528" t="s">
        <v>2523</v>
      </c>
      <c r="J528" t="s">
        <v>2523</v>
      </c>
      <c r="K528">
        <v>2230</v>
      </c>
      <c r="L528">
        <v>2230</v>
      </c>
      <c r="M528">
        <v>2230</v>
      </c>
      <c r="N528">
        <v>2230</v>
      </c>
      <c r="O528">
        <v>2230</v>
      </c>
      <c r="P528">
        <v>2230</v>
      </c>
      <c r="Q528">
        <v>2230</v>
      </c>
      <c r="R528">
        <v>2230</v>
      </c>
      <c r="S528">
        <v>2230</v>
      </c>
      <c r="T528">
        <v>2230</v>
      </c>
      <c r="U528">
        <f t="shared" si="36"/>
        <v>1</v>
      </c>
    </row>
    <row r="529" spans="1:21">
      <c r="A529" t="str">
        <f t="shared" si="34"/>
        <v>19.1-31</v>
      </c>
      <c r="B529">
        <f t="shared" si="35"/>
        <v>31</v>
      </c>
      <c r="C529">
        <v>19</v>
      </c>
      <c r="D529" t="s">
        <v>1551</v>
      </c>
      <c r="E529" t="s">
        <v>1121</v>
      </c>
      <c r="F529" t="s">
        <v>1175</v>
      </c>
      <c r="G529">
        <v>24</v>
      </c>
      <c r="H529">
        <f t="shared" si="37"/>
        <v>20070</v>
      </c>
      <c r="I529">
        <v>2230</v>
      </c>
      <c r="J529">
        <v>2230</v>
      </c>
      <c r="K529">
        <v>2230</v>
      </c>
      <c r="L529">
        <v>2230</v>
      </c>
      <c r="M529">
        <v>2230</v>
      </c>
      <c r="N529">
        <v>2230</v>
      </c>
      <c r="O529">
        <v>2230</v>
      </c>
      <c r="P529">
        <v>2230</v>
      </c>
      <c r="Q529">
        <v>2230</v>
      </c>
      <c r="R529" t="s">
        <v>2523</v>
      </c>
      <c r="S529" t="s">
        <v>2523</v>
      </c>
      <c r="T529" t="s">
        <v>2523</v>
      </c>
      <c r="U529">
        <f t="shared" si="36"/>
        <v>1</v>
      </c>
    </row>
    <row r="530" spans="1:21">
      <c r="A530" t="str">
        <f t="shared" si="34"/>
        <v>19.1-32</v>
      </c>
      <c r="B530">
        <f t="shared" si="35"/>
        <v>32</v>
      </c>
      <c r="C530">
        <v>19</v>
      </c>
      <c r="D530" t="s">
        <v>2448</v>
      </c>
      <c r="E530" t="s">
        <v>1121</v>
      </c>
      <c r="F530" t="s">
        <v>1175</v>
      </c>
      <c r="G530">
        <v>24</v>
      </c>
      <c r="H530">
        <f t="shared" si="37"/>
        <v>17840</v>
      </c>
      <c r="I530" t="s">
        <v>2523</v>
      </c>
      <c r="J530" t="s">
        <v>2523</v>
      </c>
      <c r="K530" t="s">
        <v>2523</v>
      </c>
      <c r="L530" t="s">
        <v>2523</v>
      </c>
      <c r="M530">
        <v>2230</v>
      </c>
      <c r="N530">
        <v>2230</v>
      </c>
      <c r="O530">
        <v>2230</v>
      </c>
      <c r="P530">
        <v>2230</v>
      </c>
      <c r="Q530">
        <v>2230</v>
      </c>
      <c r="R530">
        <v>2230</v>
      </c>
      <c r="S530">
        <v>2230</v>
      </c>
      <c r="T530">
        <v>2230</v>
      </c>
      <c r="U530">
        <f t="shared" si="36"/>
        <v>1</v>
      </c>
    </row>
    <row r="531" spans="1:21">
      <c r="A531" t="str">
        <f t="shared" si="34"/>
        <v>19.1-33</v>
      </c>
      <c r="B531">
        <f t="shared" si="35"/>
        <v>33</v>
      </c>
      <c r="C531">
        <v>19</v>
      </c>
      <c r="D531" t="s">
        <v>1552</v>
      </c>
      <c r="E531" t="s">
        <v>1121</v>
      </c>
      <c r="F531" t="s">
        <v>1175</v>
      </c>
      <c r="G531">
        <v>24</v>
      </c>
      <c r="H531">
        <f t="shared" si="37"/>
        <v>17840</v>
      </c>
      <c r="I531">
        <v>2230</v>
      </c>
      <c r="J531">
        <v>2230</v>
      </c>
      <c r="K531">
        <v>2230</v>
      </c>
      <c r="L531">
        <v>2230</v>
      </c>
      <c r="M531">
        <v>2230</v>
      </c>
      <c r="N531">
        <v>2230</v>
      </c>
      <c r="O531">
        <v>2230</v>
      </c>
      <c r="P531">
        <v>2230</v>
      </c>
      <c r="Q531" t="s">
        <v>2523</v>
      </c>
      <c r="R531" t="s">
        <v>2523</v>
      </c>
      <c r="S531" t="s">
        <v>2523</v>
      </c>
      <c r="T531" t="s">
        <v>2523</v>
      </c>
      <c r="U531">
        <f t="shared" si="36"/>
        <v>1</v>
      </c>
    </row>
    <row r="532" spans="1:21">
      <c r="A532" t="str">
        <f t="shared" si="34"/>
        <v>19.1-34</v>
      </c>
      <c r="B532">
        <f t="shared" si="35"/>
        <v>34</v>
      </c>
      <c r="C532">
        <v>19</v>
      </c>
      <c r="D532" t="s">
        <v>1553</v>
      </c>
      <c r="E532" t="s">
        <v>1121</v>
      </c>
      <c r="F532" t="s">
        <v>1175</v>
      </c>
      <c r="G532">
        <v>24</v>
      </c>
      <c r="H532">
        <f t="shared" si="37"/>
        <v>6690</v>
      </c>
      <c r="I532">
        <v>2230</v>
      </c>
      <c r="J532">
        <v>2230</v>
      </c>
      <c r="K532">
        <v>2230</v>
      </c>
      <c r="L532" t="s">
        <v>2523</v>
      </c>
      <c r="M532" t="s">
        <v>2523</v>
      </c>
      <c r="N532" t="s">
        <v>2523</v>
      </c>
      <c r="O532" t="s">
        <v>2523</v>
      </c>
      <c r="P532" t="s">
        <v>2523</v>
      </c>
      <c r="Q532" t="s">
        <v>2523</v>
      </c>
      <c r="R532" t="s">
        <v>2523</v>
      </c>
      <c r="S532" t="s">
        <v>2523</v>
      </c>
      <c r="T532" t="s">
        <v>2523</v>
      </c>
      <c r="U532">
        <f t="shared" si="36"/>
        <v>1</v>
      </c>
    </row>
    <row r="533" spans="1:21">
      <c r="A533" t="str">
        <f t="shared" si="34"/>
        <v>19.1-35</v>
      </c>
      <c r="B533">
        <f t="shared" si="35"/>
        <v>35</v>
      </c>
      <c r="C533">
        <v>19</v>
      </c>
      <c r="D533" t="s">
        <v>1554</v>
      </c>
      <c r="E533" t="s">
        <v>1121</v>
      </c>
      <c r="F533" t="s">
        <v>1175</v>
      </c>
      <c r="G533">
        <v>24</v>
      </c>
      <c r="H533">
        <f t="shared" si="37"/>
        <v>26760</v>
      </c>
      <c r="I533">
        <v>2230</v>
      </c>
      <c r="J533">
        <v>2230</v>
      </c>
      <c r="K533">
        <v>2230</v>
      </c>
      <c r="L533">
        <v>2230</v>
      </c>
      <c r="M533">
        <v>2230</v>
      </c>
      <c r="N533">
        <v>2230</v>
      </c>
      <c r="O533">
        <v>2230</v>
      </c>
      <c r="P533">
        <v>2230</v>
      </c>
      <c r="Q533">
        <v>2230</v>
      </c>
      <c r="R533">
        <v>2230</v>
      </c>
      <c r="S533">
        <v>2230</v>
      </c>
      <c r="T533">
        <v>2230</v>
      </c>
      <c r="U533">
        <f t="shared" si="36"/>
        <v>1</v>
      </c>
    </row>
    <row r="534" spans="1:21">
      <c r="A534" t="str">
        <f t="shared" si="34"/>
        <v>19.1-36</v>
      </c>
      <c r="B534">
        <f t="shared" si="35"/>
        <v>36</v>
      </c>
      <c r="C534">
        <v>19</v>
      </c>
      <c r="D534" t="s">
        <v>1555</v>
      </c>
      <c r="E534" t="s">
        <v>1178</v>
      </c>
      <c r="F534" t="s">
        <v>1175</v>
      </c>
      <c r="G534">
        <v>12</v>
      </c>
      <c r="H534">
        <f t="shared" si="37"/>
        <v>73320</v>
      </c>
      <c r="I534">
        <v>6110</v>
      </c>
      <c r="J534">
        <v>6110</v>
      </c>
      <c r="K534">
        <v>6110</v>
      </c>
      <c r="L534">
        <v>6110</v>
      </c>
      <c r="M534">
        <v>6110</v>
      </c>
      <c r="N534">
        <v>6110</v>
      </c>
      <c r="O534">
        <v>6110</v>
      </c>
      <c r="P534">
        <v>6110</v>
      </c>
      <c r="Q534">
        <v>6110</v>
      </c>
      <c r="R534">
        <v>6110</v>
      </c>
      <c r="S534">
        <v>6110</v>
      </c>
      <c r="T534">
        <v>6110</v>
      </c>
      <c r="U534">
        <f t="shared" si="36"/>
        <v>1</v>
      </c>
    </row>
    <row r="535" spans="1:21">
      <c r="A535" t="str">
        <f t="shared" si="34"/>
        <v>19.1-37</v>
      </c>
      <c r="B535">
        <f t="shared" si="35"/>
        <v>37</v>
      </c>
      <c r="C535">
        <v>19</v>
      </c>
      <c r="D535" t="s">
        <v>1530</v>
      </c>
      <c r="E535" t="s">
        <v>1124</v>
      </c>
      <c r="F535" t="s">
        <v>1171</v>
      </c>
      <c r="G535">
        <v>60</v>
      </c>
      <c r="H535">
        <f t="shared" si="37"/>
        <v>9840</v>
      </c>
      <c r="I535">
        <v>820</v>
      </c>
      <c r="J535">
        <v>820</v>
      </c>
      <c r="K535">
        <v>820</v>
      </c>
      <c r="L535">
        <v>820</v>
      </c>
      <c r="M535">
        <v>820</v>
      </c>
      <c r="N535">
        <v>820</v>
      </c>
      <c r="O535">
        <v>820</v>
      </c>
      <c r="P535">
        <v>820</v>
      </c>
      <c r="Q535">
        <v>820</v>
      </c>
      <c r="R535">
        <v>820</v>
      </c>
      <c r="S535">
        <v>820</v>
      </c>
      <c r="T535">
        <v>820</v>
      </c>
      <c r="U535">
        <f t="shared" si="36"/>
        <v>1</v>
      </c>
    </row>
    <row r="536" spans="1:21">
      <c r="A536" t="str">
        <f t="shared" si="34"/>
        <v>19.1-38</v>
      </c>
      <c r="B536">
        <f t="shared" si="35"/>
        <v>38</v>
      </c>
      <c r="C536">
        <v>19</v>
      </c>
      <c r="D536" t="s">
        <v>1531</v>
      </c>
      <c r="E536" t="s">
        <v>1120</v>
      </c>
      <c r="F536" t="s">
        <v>1171</v>
      </c>
      <c r="G536">
        <v>60</v>
      </c>
      <c r="H536">
        <f t="shared" si="37"/>
        <v>33600</v>
      </c>
      <c r="I536">
        <v>2800</v>
      </c>
      <c r="J536">
        <v>2800</v>
      </c>
      <c r="K536">
        <v>2800</v>
      </c>
      <c r="L536">
        <v>2800</v>
      </c>
      <c r="M536">
        <v>2800</v>
      </c>
      <c r="N536">
        <v>2800</v>
      </c>
      <c r="O536">
        <v>2800</v>
      </c>
      <c r="P536">
        <v>2800</v>
      </c>
      <c r="Q536">
        <v>2800</v>
      </c>
      <c r="R536">
        <v>2800</v>
      </c>
      <c r="S536">
        <v>2800</v>
      </c>
      <c r="T536">
        <v>2800</v>
      </c>
      <c r="U536">
        <f t="shared" si="36"/>
        <v>1</v>
      </c>
    </row>
    <row r="537" spans="1:21">
      <c r="A537" t="str">
        <f t="shared" si="34"/>
        <v>19.1-39</v>
      </c>
      <c r="B537">
        <f t="shared" si="35"/>
        <v>39</v>
      </c>
      <c r="C537">
        <v>19</v>
      </c>
      <c r="D537" t="s">
        <v>1556</v>
      </c>
      <c r="E537" t="s">
        <v>1122</v>
      </c>
      <c r="F537" t="s">
        <v>1171</v>
      </c>
      <c r="G537">
        <v>30</v>
      </c>
      <c r="H537">
        <f t="shared" si="37"/>
        <v>93000</v>
      </c>
      <c r="I537">
        <v>7750</v>
      </c>
      <c r="J537">
        <v>7750</v>
      </c>
      <c r="K537">
        <v>7750</v>
      </c>
      <c r="L537">
        <v>7750</v>
      </c>
      <c r="M537">
        <v>7750</v>
      </c>
      <c r="N537">
        <v>7750</v>
      </c>
      <c r="O537">
        <v>7750</v>
      </c>
      <c r="P537">
        <v>7750</v>
      </c>
      <c r="Q537">
        <v>7750</v>
      </c>
      <c r="R537">
        <v>7750</v>
      </c>
      <c r="S537">
        <v>7750</v>
      </c>
      <c r="T537">
        <v>7750</v>
      </c>
      <c r="U537">
        <f t="shared" si="36"/>
        <v>1</v>
      </c>
    </row>
    <row r="538" spans="1:21">
      <c r="A538" t="str">
        <f t="shared" si="34"/>
        <v>20.1-1</v>
      </c>
      <c r="B538">
        <f t="shared" si="35"/>
        <v>1</v>
      </c>
      <c r="C538">
        <v>20</v>
      </c>
      <c r="D538" t="s">
        <v>1559</v>
      </c>
      <c r="E538" t="s">
        <v>1174</v>
      </c>
      <c r="F538" t="s">
        <v>1175</v>
      </c>
      <c r="G538">
        <v>48</v>
      </c>
      <c r="H538">
        <f t="shared" si="37"/>
        <v>32800</v>
      </c>
      <c r="I538">
        <v>3280</v>
      </c>
      <c r="J538">
        <v>3280</v>
      </c>
      <c r="K538">
        <v>3280</v>
      </c>
      <c r="L538">
        <v>3280</v>
      </c>
      <c r="M538">
        <v>3280</v>
      </c>
      <c r="N538">
        <v>3280</v>
      </c>
      <c r="O538">
        <v>3280</v>
      </c>
      <c r="P538">
        <v>3280</v>
      </c>
      <c r="Q538">
        <v>3280</v>
      </c>
      <c r="R538">
        <v>3280</v>
      </c>
      <c r="S538" t="s">
        <v>2523</v>
      </c>
      <c r="T538" t="s">
        <v>2523</v>
      </c>
      <c r="U538">
        <f t="shared" si="36"/>
        <v>1</v>
      </c>
    </row>
    <row r="539" spans="1:21">
      <c r="A539" t="str">
        <f t="shared" si="34"/>
        <v>20.1-2</v>
      </c>
      <c r="B539">
        <f t="shared" si="35"/>
        <v>2</v>
      </c>
      <c r="C539">
        <v>20</v>
      </c>
      <c r="D539" t="s">
        <v>1560</v>
      </c>
      <c r="E539" t="s">
        <v>1174</v>
      </c>
      <c r="F539" t="s">
        <v>1175</v>
      </c>
      <c r="G539">
        <v>48</v>
      </c>
      <c r="H539">
        <f t="shared" si="37"/>
        <v>39360</v>
      </c>
      <c r="I539">
        <v>3280</v>
      </c>
      <c r="J539">
        <v>3280</v>
      </c>
      <c r="K539">
        <v>3280</v>
      </c>
      <c r="L539">
        <v>3280</v>
      </c>
      <c r="M539">
        <v>3280</v>
      </c>
      <c r="N539">
        <v>3280</v>
      </c>
      <c r="O539">
        <v>3280</v>
      </c>
      <c r="P539">
        <v>3280</v>
      </c>
      <c r="Q539">
        <v>3280</v>
      </c>
      <c r="R539">
        <v>3280</v>
      </c>
      <c r="S539">
        <v>3280</v>
      </c>
      <c r="T539">
        <v>3280</v>
      </c>
      <c r="U539">
        <f t="shared" si="36"/>
        <v>1</v>
      </c>
    </row>
    <row r="540" spans="1:21">
      <c r="A540" t="str">
        <f t="shared" si="34"/>
        <v>20.1-3</v>
      </c>
      <c r="B540">
        <f t="shared" si="35"/>
        <v>3</v>
      </c>
      <c r="C540">
        <v>20</v>
      </c>
      <c r="D540" t="s">
        <v>1568</v>
      </c>
      <c r="E540" t="s">
        <v>1174</v>
      </c>
      <c r="F540" t="s">
        <v>1175</v>
      </c>
      <c r="G540">
        <v>48</v>
      </c>
      <c r="H540">
        <f t="shared" si="37"/>
        <v>9840</v>
      </c>
      <c r="I540" t="s">
        <v>2523</v>
      </c>
      <c r="J540" t="s">
        <v>2523</v>
      </c>
      <c r="K540" t="s">
        <v>2523</v>
      </c>
      <c r="L540" t="s">
        <v>2523</v>
      </c>
      <c r="M540" t="s">
        <v>2523</v>
      </c>
      <c r="N540" t="s">
        <v>2523</v>
      </c>
      <c r="O540" t="s">
        <v>2523</v>
      </c>
      <c r="P540" t="s">
        <v>2523</v>
      </c>
      <c r="Q540" t="s">
        <v>2523</v>
      </c>
      <c r="R540">
        <v>3280</v>
      </c>
      <c r="S540">
        <v>3280</v>
      </c>
      <c r="T540">
        <v>3280</v>
      </c>
      <c r="U540">
        <f t="shared" si="36"/>
        <v>2</v>
      </c>
    </row>
    <row r="541" spans="1:21">
      <c r="A541" t="str">
        <f t="shared" si="34"/>
        <v>20.1-4</v>
      </c>
      <c r="B541">
        <f t="shared" si="35"/>
        <v>4</v>
      </c>
      <c r="C541">
        <v>20</v>
      </c>
      <c r="D541" t="s">
        <v>2449</v>
      </c>
      <c r="E541" t="s">
        <v>1119</v>
      </c>
      <c r="F541" t="s">
        <v>1175</v>
      </c>
      <c r="G541">
        <v>24</v>
      </c>
      <c r="H541">
        <f t="shared" si="37"/>
        <v>7200</v>
      </c>
      <c r="I541">
        <v>600</v>
      </c>
      <c r="J541">
        <v>600</v>
      </c>
      <c r="K541">
        <v>600</v>
      </c>
      <c r="L541">
        <v>600</v>
      </c>
      <c r="M541">
        <v>600</v>
      </c>
      <c r="N541">
        <v>600</v>
      </c>
      <c r="O541">
        <v>600</v>
      </c>
      <c r="P541">
        <v>600</v>
      </c>
      <c r="Q541">
        <v>600</v>
      </c>
      <c r="R541">
        <v>600</v>
      </c>
      <c r="S541">
        <v>600</v>
      </c>
      <c r="T541">
        <v>600</v>
      </c>
      <c r="U541">
        <f t="shared" si="36"/>
        <v>1</v>
      </c>
    </row>
    <row r="542" spans="1:21">
      <c r="A542" t="str">
        <f t="shared" si="34"/>
        <v>20.1-5</v>
      </c>
      <c r="B542">
        <f t="shared" si="35"/>
        <v>5</v>
      </c>
      <c r="C542">
        <v>20</v>
      </c>
      <c r="D542" t="s">
        <v>2708</v>
      </c>
      <c r="E542" t="s">
        <v>1119</v>
      </c>
      <c r="F542" t="s">
        <v>1175</v>
      </c>
      <c r="G542">
        <v>24</v>
      </c>
      <c r="H542">
        <f t="shared" si="37"/>
        <v>1800</v>
      </c>
      <c r="I542" t="s">
        <v>2523</v>
      </c>
      <c r="J542" t="s">
        <v>2523</v>
      </c>
      <c r="K542" t="s">
        <v>2523</v>
      </c>
      <c r="L542" t="s">
        <v>2523</v>
      </c>
      <c r="M542" t="s">
        <v>2523</v>
      </c>
      <c r="N542" t="s">
        <v>2523</v>
      </c>
      <c r="O542" t="s">
        <v>2523</v>
      </c>
      <c r="P542" t="s">
        <v>2523</v>
      </c>
      <c r="Q542" t="s">
        <v>2523</v>
      </c>
      <c r="R542">
        <v>600</v>
      </c>
      <c r="S542">
        <v>600</v>
      </c>
      <c r="T542">
        <v>600</v>
      </c>
      <c r="U542">
        <f t="shared" si="36"/>
        <v>1</v>
      </c>
    </row>
    <row r="543" spans="1:21">
      <c r="A543" t="str">
        <f t="shared" si="34"/>
        <v>20.1-6</v>
      </c>
      <c r="B543">
        <f t="shared" si="35"/>
        <v>6</v>
      </c>
      <c r="C543">
        <v>20</v>
      </c>
      <c r="D543" t="s">
        <v>2709</v>
      </c>
      <c r="E543" t="s">
        <v>1119</v>
      </c>
      <c r="F543" t="s">
        <v>1175</v>
      </c>
      <c r="G543">
        <v>24</v>
      </c>
      <c r="H543">
        <f t="shared" si="37"/>
        <v>1800</v>
      </c>
      <c r="I543" t="s">
        <v>2523</v>
      </c>
      <c r="J543" t="s">
        <v>2523</v>
      </c>
      <c r="K543" t="s">
        <v>2523</v>
      </c>
      <c r="L543" t="s">
        <v>2523</v>
      </c>
      <c r="M543" t="s">
        <v>2523</v>
      </c>
      <c r="N543" t="s">
        <v>2523</v>
      </c>
      <c r="O543" t="s">
        <v>2523</v>
      </c>
      <c r="P543" t="s">
        <v>2523</v>
      </c>
      <c r="Q543" t="s">
        <v>2523</v>
      </c>
      <c r="R543">
        <v>600</v>
      </c>
      <c r="S543">
        <v>600</v>
      </c>
      <c r="T543">
        <v>600</v>
      </c>
      <c r="U543">
        <f t="shared" si="36"/>
        <v>1</v>
      </c>
    </row>
    <row r="544" spans="1:21">
      <c r="A544" t="str">
        <f t="shared" si="34"/>
        <v>20.1-7</v>
      </c>
      <c r="B544">
        <f t="shared" si="35"/>
        <v>7</v>
      </c>
      <c r="C544">
        <v>20</v>
      </c>
      <c r="D544" t="s">
        <v>2450</v>
      </c>
      <c r="E544" t="s">
        <v>1119</v>
      </c>
      <c r="F544" t="s">
        <v>1175</v>
      </c>
      <c r="G544">
        <v>24</v>
      </c>
      <c r="H544">
        <f t="shared" si="37"/>
        <v>6600</v>
      </c>
      <c r="I544">
        <v>600</v>
      </c>
      <c r="J544">
        <v>600</v>
      </c>
      <c r="K544">
        <v>600</v>
      </c>
      <c r="L544">
        <v>600</v>
      </c>
      <c r="M544">
        <v>600</v>
      </c>
      <c r="N544">
        <v>600</v>
      </c>
      <c r="O544">
        <v>600</v>
      </c>
      <c r="P544" t="s">
        <v>2523</v>
      </c>
      <c r="Q544">
        <v>600</v>
      </c>
      <c r="R544">
        <v>600</v>
      </c>
      <c r="S544">
        <v>600</v>
      </c>
      <c r="T544">
        <v>600</v>
      </c>
      <c r="U544">
        <f t="shared" si="36"/>
        <v>1</v>
      </c>
    </row>
    <row r="545" spans="1:21">
      <c r="A545" t="str">
        <f t="shared" si="34"/>
        <v>20.1-8</v>
      </c>
      <c r="B545">
        <f t="shared" si="35"/>
        <v>8</v>
      </c>
      <c r="C545">
        <v>20</v>
      </c>
      <c r="D545" t="s">
        <v>1561</v>
      </c>
      <c r="E545" t="s">
        <v>1119</v>
      </c>
      <c r="F545" t="s">
        <v>1175</v>
      </c>
      <c r="G545">
        <v>24</v>
      </c>
      <c r="H545">
        <f t="shared" si="37"/>
        <v>7200</v>
      </c>
      <c r="I545">
        <v>600</v>
      </c>
      <c r="J545">
        <v>600</v>
      </c>
      <c r="K545">
        <v>600</v>
      </c>
      <c r="L545">
        <v>600</v>
      </c>
      <c r="M545">
        <v>600</v>
      </c>
      <c r="N545">
        <v>600</v>
      </c>
      <c r="O545">
        <v>600</v>
      </c>
      <c r="P545">
        <v>600</v>
      </c>
      <c r="Q545">
        <v>600</v>
      </c>
      <c r="R545">
        <v>600</v>
      </c>
      <c r="S545">
        <v>600</v>
      </c>
      <c r="T545">
        <v>600</v>
      </c>
      <c r="U545">
        <f t="shared" si="36"/>
        <v>1</v>
      </c>
    </row>
    <row r="546" spans="1:21">
      <c r="A546" t="str">
        <f t="shared" ref="A546:A609" si="38">CONCATENATE(C546,".1-",B546)</f>
        <v>20.1-9</v>
      </c>
      <c r="B546">
        <f t="shared" ref="B546:B609" si="39">IF(C546&lt;&gt;C545,1,B545+1)</f>
        <v>9</v>
      </c>
      <c r="C546">
        <v>20</v>
      </c>
      <c r="D546" t="s">
        <v>1562</v>
      </c>
      <c r="E546" t="s">
        <v>1119</v>
      </c>
      <c r="F546" t="s">
        <v>1175</v>
      </c>
      <c r="G546">
        <v>24</v>
      </c>
      <c r="H546">
        <f t="shared" si="37"/>
        <v>5400</v>
      </c>
      <c r="I546">
        <v>600</v>
      </c>
      <c r="J546">
        <v>600</v>
      </c>
      <c r="K546">
        <v>600</v>
      </c>
      <c r="L546">
        <v>600</v>
      </c>
      <c r="M546">
        <v>600</v>
      </c>
      <c r="N546">
        <v>600</v>
      </c>
      <c r="O546">
        <v>600</v>
      </c>
      <c r="P546">
        <v>600</v>
      </c>
      <c r="Q546">
        <v>600</v>
      </c>
      <c r="R546" t="s">
        <v>2523</v>
      </c>
      <c r="S546" t="s">
        <v>2523</v>
      </c>
      <c r="T546" t="s">
        <v>2523</v>
      </c>
      <c r="U546">
        <f t="shared" si="36"/>
        <v>1</v>
      </c>
    </row>
    <row r="547" spans="1:21">
      <c r="A547" t="str">
        <f t="shared" si="38"/>
        <v>20.1-10</v>
      </c>
      <c r="B547">
        <f t="shared" si="39"/>
        <v>10</v>
      </c>
      <c r="C547">
        <v>20</v>
      </c>
      <c r="D547" t="s">
        <v>2710</v>
      </c>
      <c r="E547" t="s">
        <v>1119</v>
      </c>
      <c r="F547" t="s">
        <v>1175</v>
      </c>
      <c r="G547">
        <v>24</v>
      </c>
      <c r="H547">
        <f t="shared" si="37"/>
        <v>1800</v>
      </c>
      <c r="I547" t="s">
        <v>2523</v>
      </c>
      <c r="J547" t="s">
        <v>2523</v>
      </c>
      <c r="K547" t="s">
        <v>2523</v>
      </c>
      <c r="L547" t="s">
        <v>2523</v>
      </c>
      <c r="M547" t="s">
        <v>2523</v>
      </c>
      <c r="N547" t="s">
        <v>2523</v>
      </c>
      <c r="O547" t="s">
        <v>2523</v>
      </c>
      <c r="P547" t="s">
        <v>2523</v>
      </c>
      <c r="Q547" t="s">
        <v>2523</v>
      </c>
      <c r="R547">
        <v>600</v>
      </c>
      <c r="S547">
        <v>600</v>
      </c>
      <c r="T547">
        <v>600</v>
      </c>
      <c r="U547">
        <f t="shared" si="36"/>
        <v>1</v>
      </c>
    </row>
    <row r="548" spans="1:21">
      <c r="A548" t="str">
        <f t="shared" si="38"/>
        <v>20.1-11</v>
      </c>
      <c r="B548">
        <f t="shared" si="39"/>
        <v>11</v>
      </c>
      <c r="C548">
        <v>20</v>
      </c>
      <c r="D548" t="s">
        <v>1563</v>
      </c>
      <c r="E548" t="s">
        <v>1119</v>
      </c>
      <c r="F548" t="s">
        <v>1175</v>
      </c>
      <c r="G548">
        <v>24</v>
      </c>
      <c r="H548">
        <f t="shared" si="37"/>
        <v>5400</v>
      </c>
      <c r="I548">
        <v>600</v>
      </c>
      <c r="J548">
        <v>600</v>
      </c>
      <c r="K548">
        <v>600</v>
      </c>
      <c r="L548">
        <v>600</v>
      </c>
      <c r="M548">
        <v>600</v>
      </c>
      <c r="N548">
        <v>600</v>
      </c>
      <c r="O548">
        <v>600</v>
      </c>
      <c r="P548">
        <v>600</v>
      </c>
      <c r="Q548">
        <v>600</v>
      </c>
      <c r="R548" t="s">
        <v>2523</v>
      </c>
      <c r="S548" t="s">
        <v>2523</v>
      </c>
      <c r="T548" t="s">
        <v>2523</v>
      </c>
      <c r="U548">
        <f t="shared" si="36"/>
        <v>1</v>
      </c>
    </row>
    <row r="549" spans="1:21">
      <c r="A549" t="str">
        <f t="shared" si="38"/>
        <v>20.1-12</v>
      </c>
      <c r="B549">
        <f t="shared" si="39"/>
        <v>12</v>
      </c>
      <c r="C549">
        <v>20</v>
      </c>
      <c r="D549" t="s">
        <v>2711</v>
      </c>
      <c r="E549" t="s">
        <v>1119</v>
      </c>
      <c r="F549" t="s">
        <v>1175</v>
      </c>
      <c r="G549">
        <v>24</v>
      </c>
      <c r="H549">
        <f t="shared" si="37"/>
        <v>1200</v>
      </c>
      <c r="I549" t="s">
        <v>2523</v>
      </c>
      <c r="J549" t="s">
        <v>2523</v>
      </c>
      <c r="K549" t="s">
        <v>2523</v>
      </c>
      <c r="L549" t="s">
        <v>2523</v>
      </c>
      <c r="M549" t="s">
        <v>2523</v>
      </c>
      <c r="N549" t="s">
        <v>2523</v>
      </c>
      <c r="O549" t="s">
        <v>2523</v>
      </c>
      <c r="P549">
        <v>600</v>
      </c>
      <c r="Q549">
        <v>600</v>
      </c>
      <c r="R549" t="s">
        <v>2523</v>
      </c>
      <c r="S549" t="s">
        <v>2523</v>
      </c>
      <c r="T549" t="s">
        <v>2523</v>
      </c>
      <c r="U549">
        <f t="shared" si="36"/>
        <v>1</v>
      </c>
    </row>
    <row r="550" spans="1:21">
      <c r="A550" t="str">
        <f t="shared" si="38"/>
        <v>20.1-13</v>
      </c>
      <c r="B550">
        <f t="shared" si="39"/>
        <v>13</v>
      </c>
      <c r="C550">
        <v>20</v>
      </c>
      <c r="D550" t="s">
        <v>1564</v>
      </c>
      <c r="E550" t="s">
        <v>1119</v>
      </c>
      <c r="F550" t="s">
        <v>1175</v>
      </c>
      <c r="G550">
        <v>24</v>
      </c>
      <c r="H550">
        <f t="shared" si="37"/>
        <v>5400</v>
      </c>
      <c r="I550">
        <v>600</v>
      </c>
      <c r="J550">
        <v>600</v>
      </c>
      <c r="K550">
        <v>600</v>
      </c>
      <c r="L550">
        <v>600</v>
      </c>
      <c r="M550">
        <v>600</v>
      </c>
      <c r="N550">
        <v>600</v>
      </c>
      <c r="O550">
        <v>600</v>
      </c>
      <c r="P550">
        <v>600</v>
      </c>
      <c r="Q550">
        <v>600</v>
      </c>
      <c r="R550" t="s">
        <v>2523</v>
      </c>
      <c r="S550" t="s">
        <v>2523</v>
      </c>
      <c r="T550" t="s">
        <v>2523</v>
      </c>
      <c r="U550">
        <f t="shared" si="36"/>
        <v>1</v>
      </c>
    </row>
    <row r="551" spans="1:21">
      <c r="A551" t="str">
        <f t="shared" si="38"/>
        <v>20.1-14</v>
      </c>
      <c r="B551">
        <f t="shared" si="39"/>
        <v>14</v>
      </c>
      <c r="C551">
        <v>20</v>
      </c>
      <c r="D551" t="s">
        <v>1565</v>
      </c>
      <c r="E551" t="s">
        <v>1119</v>
      </c>
      <c r="F551" t="s">
        <v>1175</v>
      </c>
      <c r="G551">
        <v>24</v>
      </c>
      <c r="H551">
        <f t="shared" si="37"/>
        <v>5400</v>
      </c>
      <c r="I551">
        <v>600</v>
      </c>
      <c r="J551">
        <v>600</v>
      </c>
      <c r="K551">
        <v>600</v>
      </c>
      <c r="L551">
        <v>600</v>
      </c>
      <c r="M551">
        <v>600</v>
      </c>
      <c r="N551">
        <v>600</v>
      </c>
      <c r="O551">
        <v>600</v>
      </c>
      <c r="P551">
        <v>600</v>
      </c>
      <c r="Q551">
        <v>600</v>
      </c>
      <c r="R551" t="s">
        <v>2523</v>
      </c>
      <c r="S551" t="s">
        <v>2523</v>
      </c>
      <c r="T551" t="s">
        <v>2523</v>
      </c>
      <c r="U551">
        <f t="shared" si="36"/>
        <v>1</v>
      </c>
    </row>
    <row r="552" spans="1:21">
      <c r="A552" t="str">
        <f t="shared" si="38"/>
        <v>20.1-15</v>
      </c>
      <c r="B552">
        <f t="shared" si="39"/>
        <v>15</v>
      </c>
      <c r="C552">
        <v>20</v>
      </c>
      <c r="D552" t="s">
        <v>2451</v>
      </c>
      <c r="E552" t="s">
        <v>1119</v>
      </c>
      <c r="F552" t="s">
        <v>1175</v>
      </c>
      <c r="G552">
        <v>24</v>
      </c>
      <c r="H552">
        <f t="shared" si="37"/>
        <v>7200</v>
      </c>
      <c r="I552">
        <v>600</v>
      </c>
      <c r="J552">
        <v>600</v>
      </c>
      <c r="K552">
        <v>600</v>
      </c>
      <c r="L552">
        <v>600</v>
      </c>
      <c r="M552">
        <v>600</v>
      </c>
      <c r="N552">
        <v>600</v>
      </c>
      <c r="O552">
        <v>600</v>
      </c>
      <c r="P552">
        <v>600</v>
      </c>
      <c r="Q552">
        <v>600</v>
      </c>
      <c r="R552">
        <v>600</v>
      </c>
      <c r="S552">
        <v>600</v>
      </c>
      <c r="T552">
        <v>600</v>
      </c>
      <c r="U552">
        <f t="shared" si="36"/>
        <v>1</v>
      </c>
    </row>
    <row r="553" spans="1:21">
      <c r="A553" t="str">
        <f t="shared" si="38"/>
        <v>20.1-16</v>
      </c>
      <c r="B553">
        <f t="shared" si="39"/>
        <v>16</v>
      </c>
      <c r="C553">
        <v>20</v>
      </c>
      <c r="D553" t="s">
        <v>1566</v>
      </c>
      <c r="E553" t="s">
        <v>1119</v>
      </c>
      <c r="F553" t="s">
        <v>1175</v>
      </c>
      <c r="G553">
        <v>24</v>
      </c>
      <c r="H553">
        <f t="shared" si="37"/>
        <v>7200</v>
      </c>
      <c r="I553">
        <v>600</v>
      </c>
      <c r="J553">
        <v>600</v>
      </c>
      <c r="K553">
        <v>600</v>
      </c>
      <c r="L553">
        <v>600</v>
      </c>
      <c r="M553">
        <v>600</v>
      </c>
      <c r="N553">
        <v>600</v>
      </c>
      <c r="O553">
        <v>600</v>
      </c>
      <c r="P553">
        <v>600</v>
      </c>
      <c r="Q553">
        <v>600</v>
      </c>
      <c r="R553">
        <v>600</v>
      </c>
      <c r="S553">
        <v>600</v>
      </c>
      <c r="T553">
        <v>600</v>
      </c>
      <c r="U553">
        <f t="shared" si="36"/>
        <v>1</v>
      </c>
    </row>
    <row r="554" spans="1:21">
      <c r="A554" t="str">
        <f t="shared" si="38"/>
        <v>20.1-17</v>
      </c>
      <c r="B554">
        <f t="shared" si="39"/>
        <v>17</v>
      </c>
      <c r="C554">
        <v>20</v>
      </c>
      <c r="D554" t="s">
        <v>2712</v>
      </c>
      <c r="E554" t="s">
        <v>1119</v>
      </c>
      <c r="F554" t="s">
        <v>1175</v>
      </c>
      <c r="G554">
        <v>24</v>
      </c>
      <c r="H554">
        <f t="shared" si="37"/>
        <v>1800</v>
      </c>
      <c r="I554" t="s">
        <v>2523</v>
      </c>
      <c r="J554" t="s">
        <v>2523</v>
      </c>
      <c r="K554" t="s">
        <v>2523</v>
      </c>
      <c r="L554" t="s">
        <v>2523</v>
      </c>
      <c r="M554" t="s">
        <v>2523</v>
      </c>
      <c r="N554" t="s">
        <v>2523</v>
      </c>
      <c r="O554" t="s">
        <v>2523</v>
      </c>
      <c r="P554" t="s">
        <v>2523</v>
      </c>
      <c r="Q554" t="s">
        <v>2523</v>
      </c>
      <c r="R554">
        <v>600</v>
      </c>
      <c r="S554">
        <v>600</v>
      </c>
      <c r="T554">
        <v>600</v>
      </c>
      <c r="U554">
        <f t="shared" si="36"/>
        <v>1</v>
      </c>
    </row>
    <row r="555" spans="1:21">
      <c r="A555" t="str">
        <f t="shared" si="38"/>
        <v>20.1-18</v>
      </c>
      <c r="B555">
        <f t="shared" si="39"/>
        <v>18</v>
      </c>
      <c r="C555">
        <v>20</v>
      </c>
      <c r="D555" t="s">
        <v>2713</v>
      </c>
      <c r="E555" t="s">
        <v>1119</v>
      </c>
      <c r="F555" t="s">
        <v>1175</v>
      </c>
      <c r="G555">
        <v>24</v>
      </c>
      <c r="H555">
        <f t="shared" si="37"/>
        <v>1800</v>
      </c>
      <c r="I555" t="s">
        <v>2523</v>
      </c>
      <c r="J555" t="s">
        <v>2523</v>
      </c>
      <c r="K555" t="s">
        <v>2523</v>
      </c>
      <c r="L555" t="s">
        <v>2523</v>
      </c>
      <c r="M555" t="s">
        <v>2523</v>
      </c>
      <c r="N555" t="s">
        <v>2523</v>
      </c>
      <c r="O555" t="s">
        <v>2523</v>
      </c>
      <c r="P555" t="s">
        <v>2523</v>
      </c>
      <c r="Q555" t="s">
        <v>2523</v>
      </c>
      <c r="R555">
        <v>600</v>
      </c>
      <c r="S555">
        <v>600</v>
      </c>
      <c r="T555">
        <v>600</v>
      </c>
      <c r="U555">
        <f t="shared" si="36"/>
        <v>1</v>
      </c>
    </row>
    <row r="556" spans="1:21">
      <c r="A556" t="str">
        <f t="shared" si="38"/>
        <v>20.1-19</v>
      </c>
      <c r="B556">
        <f t="shared" si="39"/>
        <v>19</v>
      </c>
      <c r="C556">
        <v>20</v>
      </c>
      <c r="D556" t="s">
        <v>1567</v>
      </c>
      <c r="E556" t="s">
        <v>1119</v>
      </c>
      <c r="F556" t="s">
        <v>1175</v>
      </c>
      <c r="G556">
        <v>24</v>
      </c>
      <c r="H556">
        <f t="shared" si="37"/>
        <v>5400</v>
      </c>
      <c r="I556">
        <v>600</v>
      </c>
      <c r="J556">
        <v>600</v>
      </c>
      <c r="K556">
        <v>600</v>
      </c>
      <c r="L556">
        <v>600</v>
      </c>
      <c r="M556">
        <v>600</v>
      </c>
      <c r="N556">
        <v>600</v>
      </c>
      <c r="O556">
        <v>600</v>
      </c>
      <c r="P556">
        <v>600</v>
      </c>
      <c r="Q556">
        <v>600</v>
      </c>
      <c r="R556" t="s">
        <v>2523</v>
      </c>
      <c r="S556" t="s">
        <v>2523</v>
      </c>
      <c r="T556" t="s">
        <v>2523</v>
      </c>
      <c r="U556">
        <f t="shared" si="36"/>
        <v>1</v>
      </c>
    </row>
    <row r="557" spans="1:21">
      <c r="A557" t="str">
        <f t="shared" si="38"/>
        <v>20.1-20</v>
      </c>
      <c r="B557">
        <f t="shared" si="39"/>
        <v>20</v>
      </c>
      <c r="C557">
        <v>20</v>
      </c>
      <c r="D557" t="s">
        <v>2452</v>
      </c>
      <c r="E557" t="s">
        <v>1119</v>
      </c>
      <c r="F557" t="s">
        <v>1175</v>
      </c>
      <c r="G557">
        <v>24</v>
      </c>
      <c r="H557">
        <f t="shared" si="37"/>
        <v>7200</v>
      </c>
      <c r="I557">
        <v>600</v>
      </c>
      <c r="J557">
        <v>600</v>
      </c>
      <c r="K557">
        <v>600</v>
      </c>
      <c r="L557">
        <v>600</v>
      </c>
      <c r="M557">
        <v>600</v>
      </c>
      <c r="N557">
        <v>600</v>
      </c>
      <c r="O557">
        <v>600</v>
      </c>
      <c r="P557">
        <v>600</v>
      </c>
      <c r="Q557">
        <v>600</v>
      </c>
      <c r="R557">
        <v>600</v>
      </c>
      <c r="S557">
        <v>600</v>
      </c>
      <c r="T557">
        <v>600</v>
      </c>
      <c r="U557">
        <f t="shared" si="36"/>
        <v>1</v>
      </c>
    </row>
    <row r="558" spans="1:21">
      <c r="A558" t="str">
        <f t="shared" si="38"/>
        <v>20.1-21</v>
      </c>
      <c r="B558">
        <f t="shared" si="39"/>
        <v>21</v>
      </c>
      <c r="C558">
        <v>20</v>
      </c>
      <c r="D558" t="s">
        <v>2714</v>
      </c>
      <c r="E558" t="s">
        <v>1119</v>
      </c>
      <c r="F558" t="s">
        <v>1175</v>
      </c>
      <c r="G558">
        <v>24</v>
      </c>
      <c r="H558">
        <f t="shared" si="37"/>
        <v>1800</v>
      </c>
      <c r="I558" t="s">
        <v>2523</v>
      </c>
      <c r="J558" t="s">
        <v>2523</v>
      </c>
      <c r="K558" t="s">
        <v>2523</v>
      </c>
      <c r="L558" t="s">
        <v>2523</v>
      </c>
      <c r="M558" t="s">
        <v>2523</v>
      </c>
      <c r="N558" t="s">
        <v>2523</v>
      </c>
      <c r="O558" t="s">
        <v>2523</v>
      </c>
      <c r="P558" t="s">
        <v>2523</v>
      </c>
      <c r="Q558" t="s">
        <v>2523</v>
      </c>
      <c r="R558">
        <v>600</v>
      </c>
      <c r="S558">
        <v>600</v>
      </c>
      <c r="T558">
        <v>600</v>
      </c>
      <c r="U558">
        <f t="shared" si="36"/>
        <v>1</v>
      </c>
    </row>
    <row r="559" spans="1:21">
      <c r="A559" t="str">
        <f t="shared" si="38"/>
        <v>20.1-22</v>
      </c>
      <c r="B559">
        <f t="shared" si="39"/>
        <v>22</v>
      </c>
      <c r="C559">
        <v>20</v>
      </c>
      <c r="D559" t="s">
        <v>1568</v>
      </c>
      <c r="E559" t="s">
        <v>1119</v>
      </c>
      <c r="F559" t="s">
        <v>1175</v>
      </c>
      <c r="G559">
        <v>24</v>
      </c>
      <c r="H559">
        <f t="shared" si="37"/>
        <v>5400</v>
      </c>
      <c r="I559">
        <v>600</v>
      </c>
      <c r="J559">
        <v>600</v>
      </c>
      <c r="K559">
        <v>600</v>
      </c>
      <c r="L559">
        <v>600</v>
      </c>
      <c r="M559">
        <v>600</v>
      </c>
      <c r="N559">
        <v>600</v>
      </c>
      <c r="O559">
        <v>600</v>
      </c>
      <c r="P559">
        <v>600</v>
      </c>
      <c r="Q559">
        <v>600</v>
      </c>
      <c r="R559" t="s">
        <v>2523</v>
      </c>
      <c r="S559" t="s">
        <v>2523</v>
      </c>
      <c r="T559" t="s">
        <v>2523</v>
      </c>
      <c r="U559">
        <f t="shared" si="36"/>
        <v>2</v>
      </c>
    </row>
    <row r="560" spans="1:21">
      <c r="A560" t="str">
        <f t="shared" si="38"/>
        <v>20.1-23</v>
      </c>
      <c r="B560">
        <f t="shared" si="39"/>
        <v>23</v>
      </c>
      <c r="C560">
        <v>20</v>
      </c>
      <c r="D560" t="s">
        <v>1569</v>
      </c>
      <c r="E560" t="s">
        <v>1119</v>
      </c>
      <c r="F560" t="s">
        <v>1175</v>
      </c>
      <c r="G560">
        <v>24</v>
      </c>
      <c r="H560">
        <f t="shared" si="37"/>
        <v>7200</v>
      </c>
      <c r="I560">
        <v>600</v>
      </c>
      <c r="J560">
        <v>600</v>
      </c>
      <c r="K560">
        <v>600</v>
      </c>
      <c r="L560">
        <v>600</v>
      </c>
      <c r="M560">
        <v>600</v>
      </c>
      <c r="N560">
        <v>600</v>
      </c>
      <c r="O560">
        <v>600</v>
      </c>
      <c r="P560">
        <v>600</v>
      </c>
      <c r="Q560">
        <v>600</v>
      </c>
      <c r="R560">
        <v>600</v>
      </c>
      <c r="S560">
        <v>600</v>
      </c>
      <c r="T560">
        <v>600</v>
      </c>
      <c r="U560">
        <f t="shared" si="36"/>
        <v>1</v>
      </c>
    </row>
    <row r="561" spans="1:21">
      <c r="A561" t="str">
        <f t="shared" si="38"/>
        <v>20.1-24</v>
      </c>
      <c r="B561">
        <f t="shared" si="39"/>
        <v>24</v>
      </c>
      <c r="C561">
        <v>20</v>
      </c>
      <c r="D561" t="s">
        <v>2453</v>
      </c>
      <c r="E561" t="s">
        <v>1119</v>
      </c>
      <c r="F561" t="s">
        <v>1175</v>
      </c>
      <c r="G561">
        <v>24</v>
      </c>
      <c r="H561">
        <f t="shared" si="37"/>
        <v>7200</v>
      </c>
      <c r="I561">
        <v>600</v>
      </c>
      <c r="J561">
        <v>600</v>
      </c>
      <c r="K561">
        <v>600</v>
      </c>
      <c r="L561">
        <v>600</v>
      </c>
      <c r="M561">
        <v>600</v>
      </c>
      <c r="N561">
        <v>600</v>
      </c>
      <c r="O561">
        <v>600</v>
      </c>
      <c r="P561">
        <v>600</v>
      </c>
      <c r="Q561">
        <v>600</v>
      </c>
      <c r="R561">
        <v>600</v>
      </c>
      <c r="S561">
        <v>600</v>
      </c>
      <c r="T561">
        <v>600</v>
      </c>
      <c r="U561">
        <f t="shared" si="36"/>
        <v>1</v>
      </c>
    </row>
    <row r="562" spans="1:21">
      <c r="A562" t="str">
        <f t="shared" si="38"/>
        <v>20.1-25</v>
      </c>
      <c r="B562">
        <f t="shared" si="39"/>
        <v>25</v>
      </c>
      <c r="C562">
        <v>20</v>
      </c>
      <c r="D562" t="s">
        <v>1570</v>
      </c>
      <c r="E562" t="s">
        <v>1119</v>
      </c>
      <c r="F562" t="s">
        <v>1175</v>
      </c>
      <c r="G562">
        <v>24</v>
      </c>
      <c r="H562">
        <f t="shared" si="37"/>
        <v>6000</v>
      </c>
      <c r="I562">
        <v>600</v>
      </c>
      <c r="J562">
        <v>600</v>
      </c>
      <c r="K562">
        <v>600</v>
      </c>
      <c r="L562">
        <v>600</v>
      </c>
      <c r="M562">
        <v>600</v>
      </c>
      <c r="N562">
        <v>600</v>
      </c>
      <c r="O562">
        <v>600</v>
      </c>
      <c r="P562" t="s">
        <v>2523</v>
      </c>
      <c r="Q562" t="s">
        <v>2523</v>
      </c>
      <c r="R562">
        <v>600</v>
      </c>
      <c r="S562">
        <v>600</v>
      </c>
      <c r="T562">
        <v>600</v>
      </c>
      <c r="U562">
        <f t="shared" si="36"/>
        <v>1</v>
      </c>
    </row>
    <row r="563" spans="1:21">
      <c r="A563" t="str">
        <f t="shared" si="38"/>
        <v>20.1-26</v>
      </c>
      <c r="B563">
        <f t="shared" si="39"/>
        <v>26</v>
      </c>
      <c r="C563">
        <v>20</v>
      </c>
      <c r="D563" t="s">
        <v>2715</v>
      </c>
      <c r="E563" t="s">
        <v>1119</v>
      </c>
      <c r="F563" t="s">
        <v>1175</v>
      </c>
      <c r="G563">
        <v>24</v>
      </c>
      <c r="H563">
        <f t="shared" si="37"/>
        <v>1200</v>
      </c>
      <c r="I563" t="s">
        <v>2523</v>
      </c>
      <c r="J563" t="s">
        <v>2523</v>
      </c>
      <c r="K563" t="s">
        <v>2523</v>
      </c>
      <c r="L563" t="s">
        <v>2523</v>
      </c>
      <c r="M563" t="s">
        <v>2523</v>
      </c>
      <c r="N563" t="s">
        <v>2523</v>
      </c>
      <c r="O563" t="s">
        <v>2523</v>
      </c>
      <c r="P563">
        <v>600</v>
      </c>
      <c r="Q563">
        <v>600</v>
      </c>
      <c r="R563" t="s">
        <v>2523</v>
      </c>
      <c r="S563" t="s">
        <v>2523</v>
      </c>
      <c r="T563" t="s">
        <v>2523</v>
      </c>
      <c r="U563">
        <f t="shared" si="36"/>
        <v>1</v>
      </c>
    </row>
    <row r="564" spans="1:21">
      <c r="A564" t="str">
        <f t="shared" si="38"/>
        <v>20.1-27</v>
      </c>
      <c r="B564">
        <f t="shared" si="39"/>
        <v>27</v>
      </c>
      <c r="C564">
        <v>20</v>
      </c>
      <c r="D564" t="s">
        <v>1571</v>
      </c>
      <c r="E564" t="s">
        <v>1121</v>
      </c>
      <c r="F564" t="s">
        <v>1175</v>
      </c>
      <c r="G564">
        <v>24</v>
      </c>
      <c r="H564">
        <f t="shared" si="37"/>
        <v>20070</v>
      </c>
      <c r="I564">
        <v>2230</v>
      </c>
      <c r="J564">
        <v>2230</v>
      </c>
      <c r="K564">
        <v>2230</v>
      </c>
      <c r="L564">
        <v>2230</v>
      </c>
      <c r="M564">
        <v>2230</v>
      </c>
      <c r="N564">
        <v>2230</v>
      </c>
      <c r="O564">
        <v>2230</v>
      </c>
      <c r="P564">
        <v>2230</v>
      </c>
      <c r="Q564">
        <v>2230</v>
      </c>
      <c r="R564" t="s">
        <v>2523</v>
      </c>
      <c r="S564" t="s">
        <v>2523</v>
      </c>
      <c r="T564" t="s">
        <v>2523</v>
      </c>
      <c r="U564">
        <f t="shared" si="36"/>
        <v>1</v>
      </c>
    </row>
    <row r="565" spans="1:21">
      <c r="A565" t="str">
        <f t="shared" si="38"/>
        <v>20.1-28</v>
      </c>
      <c r="B565">
        <f t="shared" si="39"/>
        <v>28</v>
      </c>
      <c r="C565">
        <v>20</v>
      </c>
      <c r="D565" t="s">
        <v>2716</v>
      </c>
      <c r="E565" t="s">
        <v>1121</v>
      </c>
      <c r="F565" t="s">
        <v>1175</v>
      </c>
      <c r="G565">
        <v>24</v>
      </c>
      <c r="H565">
        <f t="shared" si="37"/>
        <v>6690</v>
      </c>
      <c r="I565" t="s">
        <v>2523</v>
      </c>
      <c r="J565" t="s">
        <v>2523</v>
      </c>
      <c r="K565" t="s">
        <v>2523</v>
      </c>
      <c r="L565" t="s">
        <v>2523</v>
      </c>
      <c r="M565" t="s">
        <v>2523</v>
      </c>
      <c r="N565" t="s">
        <v>2523</v>
      </c>
      <c r="O565" t="s">
        <v>2523</v>
      </c>
      <c r="P565" t="s">
        <v>2523</v>
      </c>
      <c r="Q565" t="s">
        <v>2523</v>
      </c>
      <c r="R565">
        <v>2230</v>
      </c>
      <c r="S565">
        <v>2230</v>
      </c>
      <c r="T565">
        <v>2230</v>
      </c>
      <c r="U565">
        <f t="shared" si="36"/>
        <v>1</v>
      </c>
    </row>
    <row r="566" spans="1:21">
      <c r="A566" t="str">
        <f t="shared" si="38"/>
        <v>20.1-29</v>
      </c>
      <c r="B566">
        <f t="shared" si="39"/>
        <v>29</v>
      </c>
      <c r="C566">
        <v>20</v>
      </c>
      <c r="D566" t="s">
        <v>1572</v>
      </c>
      <c r="E566" t="s">
        <v>1121</v>
      </c>
      <c r="F566" t="s">
        <v>1175</v>
      </c>
      <c r="G566">
        <v>24</v>
      </c>
      <c r="H566">
        <f t="shared" si="37"/>
        <v>26760</v>
      </c>
      <c r="I566">
        <v>2230</v>
      </c>
      <c r="J566">
        <v>2230</v>
      </c>
      <c r="K566">
        <v>2230</v>
      </c>
      <c r="L566">
        <v>2230</v>
      </c>
      <c r="M566">
        <v>2230</v>
      </c>
      <c r="N566">
        <v>2230</v>
      </c>
      <c r="O566">
        <v>2230</v>
      </c>
      <c r="P566">
        <v>2230</v>
      </c>
      <c r="Q566">
        <v>2230</v>
      </c>
      <c r="R566">
        <v>2230</v>
      </c>
      <c r="S566">
        <v>2230</v>
      </c>
      <c r="T566">
        <v>2230</v>
      </c>
      <c r="U566">
        <f t="shared" si="36"/>
        <v>1</v>
      </c>
    </row>
    <row r="567" spans="1:21">
      <c r="A567" t="str">
        <f t="shared" si="38"/>
        <v>20.1-30</v>
      </c>
      <c r="B567">
        <f t="shared" si="39"/>
        <v>30</v>
      </c>
      <c r="C567">
        <v>20</v>
      </c>
      <c r="D567" t="s">
        <v>2717</v>
      </c>
      <c r="E567" t="s">
        <v>1121</v>
      </c>
      <c r="F567" t="s">
        <v>1175</v>
      </c>
      <c r="G567">
        <v>24</v>
      </c>
      <c r="H567">
        <f t="shared" si="37"/>
        <v>6690</v>
      </c>
      <c r="I567" t="s">
        <v>2523</v>
      </c>
      <c r="J567" t="s">
        <v>2523</v>
      </c>
      <c r="K567" t="s">
        <v>2523</v>
      </c>
      <c r="L567" t="s">
        <v>2523</v>
      </c>
      <c r="M567" t="s">
        <v>2523</v>
      </c>
      <c r="N567" t="s">
        <v>2523</v>
      </c>
      <c r="O567" t="s">
        <v>2523</v>
      </c>
      <c r="P567" t="s">
        <v>2523</v>
      </c>
      <c r="Q567" t="s">
        <v>2523</v>
      </c>
      <c r="R567">
        <v>2230</v>
      </c>
      <c r="S567">
        <v>2230</v>
      </c>
      <c r="T567">
        <v>2230</v>
      </c>
      <c r="U567">
        <f t="shared" si="36"/>
        <v>1</v>
      </c>
    </row>
    <row r="568" spans="1:21">
      <c r="A568" t="str">
        <f t="shared" si="38"/>
        <v>20.1-31</v>
      </c>
      <c r="B568">
        <f t="shared" si="39"/>
        <v>31</v>
      </c>
      <c r="C568">
        <v>20</v>
      </c>
      <c r="D568" t="s">
        <v>1573</v>
      </c>
      <c r="E568" t="s">
        <v>1121</v>
      </c>
      <c r="F568" t="s">
        <v>1175</v>
      </c>
      <c r="G568">
        <v>24</v>
      </c>
      <c r="H568">
        <f t="shared" si="37"/>
        <v>17840</v>
      </c>
      <c r="I568">
        <v>2230</v>
      </c>
      <c r="J568">
        <v>2230</v>
      </c>
      <c r="K568">
        <v>2230</v>
      </c>
      <c r="L568">
        <v>2230</v>
      </c>
      <c r="M568">
        <v>2230</v>
      </c>
      <c r="N568">
        <v>2230</v>
      </c>
      <c r="O568">
        <v>2230</v>
      </c>
      <c r="P568">
        <v>2230</v>
      </c>
      <c r="Q568" t="s">
        <v>2523</v>
      </c>
      <c r="R568" t="s">
        <v>2523</v>
      </c>
      <c r="S568" t="s">
        <v>2523</v>
      </c>
      <c r="T568" t="s">
        <v>2523</v>
      </c>
      <c r="U568">
        <f t="shared" si="36"/>
        <v>1</v>
      </c>
    </row>
    <row r="569" spans="1:21">
      <c r="A569" t="str">
        <f t="shared" si="38"/>
        <v>20.1-32</v>
      </c>
      <c r="B569">
        <f t="shared" si="39"/>
        <v>32</v>
      </c>
      <c r="C569">
        <v>20</v>
      </c>
      <c r="D569" t="s">
        <v>1574</v>
      </c>
      <c r="E569" t="s">
        <v>1121</v>
      </c>
      <c r="F569" t="s">
        <v>1175</v>
      </c>
      <c r="G569">
        <v>24</v>
      </c>
      <c r="H569">
        <f t="shared" si="37"/>
        <v>20070</v>
      </c>
      <c r="I569">
        <v>2230</v>
      </c>
      <c r="J569">
        <v>2230</v>
      </c>
      <c r="K569">
        <v>2230</v>
      </c>
      <c r="L569">
        <v>2230</v>
      </c>
      <c r="M569">
        <v>2230</v>
      </c>
      <c r="N569">
        <v>2230</v>
      </c>
      <c r="O569">
        <v>2230</v>
      </c>
      <c r="P569">
        <v>2230</v>
      </c>
      <c r="Q569">
        <v>2230</v>
      </c>
      <c r="R569" t="s">
        <v>2523</v>
      </c>
      <c r="S569" t="s">
        <v>2523</v>
      </c>
      <c r="T569" t="s">
        <v>2523</v>
      </c>
      <c r="U569">
        <f t="shared" si="36"/>
        <v>1</v>
      </c>
    </row>
    <row r="570" spans="1:21">
      <c r="A570" t="str">
        <f t="shared" si="38"/>
        <v>20.1-33</v>
      </c>
      <c r="B570">
        <f t="shared" si="39"/>
        <v>33</v>
      </c>
      <c r="C570">
        <v>20</v>
      </c>
      <c r="D570" t="s">
        <v>2454</v>
      </c>
      <c r="E570" t="s">
        <v>1121</v>
      </c>
      <c r="F570" t="s">
        <v>1175</v>
      </c>
      <c r="G570">
        <v>24</v>
      </c>
      <c r="H570">
        <f t="shared" si="37"/>
        <v>26760</v>
      </c>
      <c r="I570">
        <v>2230</v>
      </c>
      <c r="J570">
        <v>2230</v>
      </c>
      <c r="K570">
        <v>2230</v>
      </c>
      <c r="L570">
        <v>2230</v>
      </c>
      <c r="M570">
        <v>2230</v>
      </c>
      <c r="N570">
        <v>2230</v>
      </c>
      <c r="O570">
        <v>2230</v>
      </c>
      <c r="P570">
        <v>2230</v>
      </c>
      <c r="Q570">
        <v>2230</v>
      </c>
      <c r="R570">
        <v>2230</v>
      </c>
      <c r="S570">
        <v>2230</v>
      </c>
      <c r="T570">
        <v>2230</v>
      </c>
      <c r="U570">
        <f t="shared" si="36"/>
        <v>1</v>
      </c>
    </row>
    <row r="571" spans="1:21">
      <c r="A571" t="str">
        <f t="shared" si="38"/>
        <v>20.1-34</v>
      </c>
      <c r="B571">
        <f t="shared" si="39"/>
        <v>34</v>
      </c>
      <c r="C571">
        <v>20</v>
      </c>
      <c r="D571" t="s">
        <v>2718</v>
      </c>
      <c r="E571" t="s">
        <v>1121</v>
      </c>
      <c r="F571" t="s">
        <v>1175</v>
      </c>
      <c r="G571">
        <v>24</v>
      </c>
      <c r="H571">
        <f t="shared" si="37"/>
        <v>6690</v>
      </c>
      <c r="I571" t="s">
        <v>2523</v>
      </c>
      <c r="J571" t="s">
        <v>2523</v>
      </c>
      <c r="K571" t="s">
        <v>2523</v>
      </c>
      <c r="L571" t="s">
        <v>2523</v>
      </c>
      <c r="M571" t="s">
        <v>2523</v>
      </c>
      <c r="N571" t="s">
        <v>2523</v>
      </c>
      <c r="O571" t="s">
        <v>2523</v>
      </c>
      <c r="P571" t="s">
        <v>2523</v>
      </c>
      <c r="Q571" t="s">
        <v>2523</v>
      </c>
      <c r="R571">
        <v>2230</v>
      </c>
      <c r="S571">
        <v>2230</v>
      </c>
      <c r="T571">
        <v>2230</v>
      </c>
      <c r="U571">
        <f t="shared" si="36"/>
        <v>1</v>
      </c>
    </row>
    <row r="572" spans="1:21">
      <c r="A572" t="str">
        <f t="shared" si="38"/>
        <v>20.1-35</v>
      </c>
      <c r="B572">
        <f t="shared" si="39"/>
        <v>35</v>
      </c>
      <c r="C572">
        <v>20</v>
      </c>
      <c r="D572" t="s">
        <v>2455</v>
      </c>
      <c r="E572" t="s">
        <v>1121</v>
      </c>
      <c r="F572" t="s">
        <v>1175</v>
      </c>
      <c r="G572">
        <v>24</v>
      </c>
      <c r="H572">
        <f t="shared" si="37"/>
        <v>26760</v>
      </c>
      <c r="I572">
        <v>2230</v>
      </c>
      <c r="J572">
        <v>2230</v>
      </c>
      <c r="K572">
        <v>2230</v>
      </c>
      <c r="L572">
        <v>2230</v>
      </c>
      <c r="M572">
        <v>2230</v>
      </c>
      <c r="N572">
        <v>2230</v>
      </c>
      <c r="O572">
        <v>2230</v>
      </c>
      <c r="P572">
        <v>2230</v>
      </c>
      <c r="Q572">
        <v>2230</v>
      </c>
      <c r="R572">
        <v>2230</v>
      </c>
      <c r="S572">
        <v>2230</v>
      </c>
      <c r="T572">
        <v>2230</v>
      </c>
      <c r="U572">
        <f t="shared" si="36"/>
        <v>1</v>
      </c>
    </row>
    <row r="573" spans="1:21">
      <c r="A573" t="str">
        <f t="shared" si="38"/>
        <v>20.1-36</v>
      </c>
      <c r="B573">
        <f t="shared" si="39"/>
        <v>36</v>
      </c>
      <c r="C573">
        <v>20</v>
      </c>
      <c r="D573" t="s">
        <v>1575</v>
      </c>
      <c r="E573" t="s">
        <v>1178</v>
      </c>
      <c r="F573" t="s">
        <v>1175</v>
      </c>
      <c r="G573">
        <v>12</v>
      </c>
      <c r="H573">
        <f t="shared" si="37"/>
        <v>24440</v>
      </c>
      <c r="I573">
        <v>6110</v>
      </c>
      <c r="J573">
        <v>6110</v>
      </c>
      <c r="K573">
        <v>6110</v>
      </c>
      <c r="L573">
        <v>6110</v>
      </c>
      <c r="M573" t="s">
        <v>2523</v>
      </c>
      <c r="N573" t="s">
        <v>2523</v>
      </c>
      <c r="O573" t="s">
        <v>2523</v>
      </c>
      <c r="P573" t="s">
        <v>2523</v>
      </c>
      <c r="Q573" t="s">
        <v>2523</v>
      </c>
      <c r="R573" t="s">
        <v>2523</v>
      </c>
      <c r="S573" t="s">
        <v>2523</v>
      </c>
      <c r="T573" t="s">
        <v>2523</v>
      </c>
      <c r="U573">
        <f t="shared" si="36"/>
        <v>1</v>
      </c>
    </row>
    <row r="574" spans="1:21">
      <c r="A574" t="str">
        <f t="shared" si="38"/>
        <v>20.1-37</v>
      </c>
      <c r="B574">
        <f t="shared" si="39"/>
        <v>37</v>
      </c>
      <c r="C574">
        <v>20</v>
      </c>
      <c r="D574" t="s">
        <v>1557</v>
      </c>
      <c r="E574" t="s">
        <v>1124</v>
      </c>
      <c r="F574" t="s">
        <v>1171</v>
      </c>
      <c r="G574">
        <v>60</v>
      </c>
      <c r="H574">
        <f t="shared" si="37"/>
        <v>9840</v>
      </c>
      <c r="I574">
        <v>820</v>
      </c>
      <c r="J574">
        <v>820</v>
      </c>
      <c r="K574">
        <v>820</v>
      </c>
      <c r="L574">
        <v>820</v>
      </c>
      <c r="M574">
        <v>820</v>
      </c>
      <c r="N574">
        <v>820</v>
      </c>
      <c r="O574">
        <v>820</v>
      </c>
      <c r="P574">
        <v>820</v>
      </c>
      <c r="Q574">
        <v>820</v>
      </c>
      <c r="R574">
        <v>820</v>
      </c>
      <c r="S574">
        <v>820</v>
      </c>
      <c r="T574">
        <v>820</v>
      </c>
      <c r="U574">
        <f t="shared" si="36"/>
        <v>1</v>
      </c>
    </row>
    <row r="575" spans="1:21">
      <c r="A575" t="str">
        <f t="shared" si="38"/>
        <v>20.1-38</v>
      </c>
      <c r="B575">
        <f t="shared" si="39"/>
        <v>38</v>
      </c>
      <c r="C575">
        <v>20</v>
      </c>
      <c r="D575" t="s">
        <v>1558</v>
      </c>
      <c r="E575" t="s">
        <v>1120</v>
      </c>
      <c r="F575" t="s">
        <v>1171</v>
      </c>
      <c r="G575">
        <v>60</v>
      </c>
      <c r="H575">
        <f t="shared" si="37"/>
        <v>33600</v>
      </c>
      <c r="I575">
        <v>2800</v>
      </c>
      <c r="J575">
        <v>2800</v>
      </c>
      <c r="K575">
        <v>2800</v>
      </c>
      <c r="L575">
        <v>2800</v>
      </c>
      <c r="M575">
        <v>2800</v>
      </c>
      <c r="N575">
        <v>2800</v>
      </c>
      <c r="O575">
        <v>2800</v>
      </c>
      <c r="P575">
        <v>2800</v>
      </c>
      <c r="Q575">
        <v>2800</v>
      </c>
      <c r="R575">
        <v>2800</v>
      </c>
      <c r="S575">
        <v>2800</v>
      </c>
      <c r="T575">
        <v>2800</v>
      </c>
      <c r="U575">
        <f t="shared" si="36"/>
        <v>1</v>
      </c>
    </row>
    <row r="576" spans="1:21">
      <c r="A576" t="str">
        <f t="shared" si="38"/>
        <v>20.1-39</v>
      </c>
      <c r="B576">
        <f t="shared" si="39"/>
        <v>39</v>
      </c>
      <c r="C576">
        <v>20</v>
      </c>
      <c r="D576" t="s">
        <v>2719</v>
      </c>
      <c r="E576" t="s">
        <v>1122</v>
      </c>
      <c r="F576" t="s">
        <v>1171</v>
      </c>
      <c r="G576">
        <v>30</v>
      </c>
      <c r="H576">
        <f t="shared" si="37"/>
        <v>15500</v>
      </c>
      <c r="I576" t="s">
        <v>2523</v>
      </c>
      <c r="J576" t="s">
        <v>2523</v>
      </c>
      <c r="K576" t="s">
        <v>2523</v>
      </c>
      <c r="L576" t="s">
        <v>2523</v>
      </c>
      <c r="M576" t="s">
        <v>2523</v>
      </c>
      <c r="N576" t="s">
        <v>2523</v>
      </c>
      <c r="O576" t="s">
        <v>2523</v>
      </c>
      <c r="P576" t="s">
        <v>2523</v>
      </c>
      <c r="Q576" t="s">
        <v>2523</v>
      </c>
      <c r="R576" t="s">
        <v>2523</v>
      </c>
      <c r="S576">
        <v>7750</v>
      </c>
      <c r="T576">
        <v>7750</v>
      </c>
      <c r="U576">
        <f t="shared" si="36"/>
        <v>1</v>
      </c>
    </row>
    <row r="577" spans="1:21">
      <c r="A577" t="str">
        <f t="shared" si="38"/>
        <v>20.1-40</v>
      </c>
      <c r="B577">
        <f t="shared" si="39"/>
        <v>40</v>
      </c>
      <c r="C577">
        <v>20</v>
      </c>
      <c r="D577" t="s">
        <v>1576</v>
      </c>
      <c r="E577" t="s">
        <v>1122</v>
      </c>
      <c r="F577" t="s">
        <v>1171</v>
      </c>
      <c r="G577">
        <v>30</v>
      </c>
      <c r="H577">
        <f t="shared" si="37"/>
        <v>62000</v>
      </c>
      <c r="I577">
        <v>7750</v>
      </c>
      <c r="J577">
        <v>7750</v>
      </c>
      <c r="K577">
        <v>7750</v>
      </c>
      <c r="L577">
        <v>7750</v>
      </c>
      <c r="M577">
        <v>7750</v>
      </c>
      <c r="N577">
        <v>7750</v>
      </c>
      <c r="O577">
        <v>7750</v>
      </c>
      <c r="P577">
        <v>7750</v>
      </c>
      <c r="Q577" t="s">
        <v>2523</v>
      </c>
      <c r="R577" t="s">
        <v>2523</v>
      </c>
      <c r="S577" t="s">
        <v>2523</v>
      </c>
      <c r="T577" t="s">
        <v>2523</v>
      </c>
      <c r="U577">
        <f t="shared" si="36"/>
        <v>1</v>
      </c>
    </row>
    <row r="578" spans="1:21">
      <c r="A578" t="str">
        <f t="shared" si="38"/>
        <v>21.1-1</v>
      </c>
      <c r="B578">
        <f t="shared" si="39"/>
        <v>1</v>
      </c>
      <c r="C578">
        <v>21</v>
      </c>
      <c r="D578" t="s">
        <v>1579</v>
      </c>
      <c r="E578" t="s">
        <v>1174</v>
      </c>
      <c r="F578" t="s">
        <v>1175</v>
      </c>
      <c r="G578">
        <v>48</v>
      </c>
      <c r="H578">
        <f t="shared" si="37"/>
        <v>39360</v>
      </c>
      <c r="I578">
        <v>3280</v>
      </c>
      <c r="J578">
        <v>3280</v>
      </c>
      <c r="K578">
        <v>3280</v>
      </c>
      <c r="L578">
        <v>3280</v>
      </c>
      <c r="M578">
        <v>3280</v>
      </c>
      <c r="N578">
        <v>3280</v>
      </c>
      <c r="O578">
        <v>3280</v>
      </c>
      <c r="P578">
        <v>3280</v>
      </c>
      <c r="Q578">
        <v>3280</v>
      </c>
      <c r="R578">
        <v>3280</v>
      </c>
      <c r="S578">
        <v>3280</v>
      </c>
      <c r="T578">
        <v>3280</v>
      </c>
      <c r="U578">
        <f t="shared" ref="U578:U641" si="40">COUNTIF($D:$D,D578)</f>
        <v>1</v>
      </c>
    </row>
    <row r="579" spans="1:21">
      <c r="A579" t="str">
        <f t="shared" si="38"/>
        <v>21.1-2</v>
      </c>
      <c r="B579">
        <f t="shared" si="39"/>
        <v>2</v>
      </c>
      <c r="C579">
        <v>21</v>
      </c>
      <c r="D579" t="s">
        <v>1580</v>
      </c>
      <c r="E579" t="s">
        <v>1174</v>
      </c>
      <c r="F579" t="s">
        <v>1175</v>
      </c>
      <c r="G579">
        <v>48</v>
      </c>
      <c r="H579">
        <f t="shared" si="37"/>
        <v>39360</v>
      </c>
      <c r="I579">
        <v>3280</v>
      </c>
      <c r="J579">
        <v>3280</v>
      </c>
      <c r="K579">
        <v>3280</v>
      </c>
      <c r="L579">
        <v>3280</v>
      </c>
      <c r="M579">
        <v>3280</v>
      </c>
      <c r="N579">
        <v>3280</v>
      </c>
      <c r="O579">
        <v>3280</v>
      </c>
      <c r="P579">
        <v>3280</v>
      </c>
      <c r="Q579">
        <v>3280</v>
      </c>
      <c r="R579">
        <v>3280</v>
      </c>
      <c r="S579">
        <v>3280</v>
      </c>
      <c r="T579">
        <v>3280</v>
      </c>
      <c r="U579">
        <f t="shared" si="40"/>
        <v>1</v>
      </c>
    </row>
    <row r="580" spans="1:21">
      <c r="A580" t="str">
        <f t="shared" si="38"/>
        <v>21.1-3</v>
      </c>
      <c r="B580">
        <f t="shared" si="39"/>
        <v>3</v>
      </c>
      <c r="C580">
        <v>21</v>
      </c>
      <c r="D580" t="s">
        <v>1581</v>
      </c>
      <c r="E580" t="s">
        <v>1119</v>
      </c>
      <c r="F580" t="s">
        <v>1175</v>
      </c>
      <c r="G580">
        <v>24</v>
      </c>
      <c r="H580">
        <f t="shared" si="37"/>
        <v>7200</v>
      </c>
      <c r="I580">
        <v>600</v>
      </c>
      <c r="J580">
        <v>600</v>
      </c>
      <c r="K580">
        <v>600</v>
      </c>
      <c r="L580">
        <v>600</v>
      </c>
      <c r="M580">
        <v>600</v>
      </c>
      <c r="N580">
        <v>600</v>
      </c>
      <c r="O580">
        <v>600</v>
      </c>
      <c r="P580">
        <v>600</v>
      </c>
      <c r="Q580">
        <v>600</v>
      </c>
      <c r="R580">
        <v>600</v>
      </c>
      <c r="S580">
        <v>600</v>
      </c>
      <c r="T580">
        <v>600</v>
      </c>
      <c r="U580">
        <f t="shared" si="40"/>
        <v>1</v>
      </c>
    </row>
    <row r="581" spans="1:21">
      <c r="A581" t="str">
        <f t="shared" si="38"/>
        <v>21.1-4</v>
      </c>
      <c r="B581">
        <f t="shared" si="39"/>
        <v>4</v>
      </c>
      <c r="C581">
        <v>21</v>
      </c>
      <c r="D581" t="s">
        <v>1582</v>
      </c>
      <c r="E581" t="s">
        <v>1119</v>
      </c>
      <c r="F581" t="s">
        <v>1175</v>
      </c>
      <c r="G581">
        <v>24</v>
      </c>
      <c r="H581">
        <f t="shared" si="37"/>
        <v>7200</v>
      </c>
      <c r="I581">
        <v>600</v>
      </c>
      <c r="J581">
        <v>600</v>
      </c>
      <c r="K581">
        <v>600</v>
      </c>
      <c r="L581">
        <v>600</v>
      </c>
      <c r="M581">
        <v>600</v>
      </c>
      <c r="N581">
        <v>600</v>
      </c>
      <c r="O581">
        <v>600</v>
      </c>
      <c r="P581">
        <v>600</v>
      </c>
      <c r="Q581">
        <v>600</v>
      </c>
      <c r="R581">
        <v>600</v>
      </c>
      <c r="S581">
        <v>600</v>
      </c>
      <c r="T581">
        <v>600</v>
      </c>
      <c r="U581">
        <f t="shared" si="40"/>
        <v>1</v>
      </c>
    </row>
    <row r="582" spans="1:21">
      <c r="A582" t="str">
        <f t="shared" si="38"/>
        <v>21.1-5</v>
      </c>
      <c r="B582">
        <f t="shared" si="39"/>
        <v>5</v>
      </c>
      <c r="C582">
        <v>21</v>
      </c>
      <c r="D582" t="s">
        <v>1583</v>
      </c>
      <c r="E582" t="s">
        <v>1119</v>
      </c>
      <c r="F582" t="s">
        <v>1175</v>
      </c>
      <c r="G582">
        <v>24</v>
      </c>
      <c r="H582">
        <f t="shared" si="37"/>
        <v>7200</v>
      </c>
      <c r="I582">
        <v>600</v>
      </c>
      <c r="J582">
        <v>600</v>
      </c>
      <c r="K582">
        <v>600</v>
      </c>
      <c r="L582">
        <v>600</v>
      </c>
      <c r="M582">
        <v>600</v>
      </c>
      <c r="N582">
        <v>600</v>
      </c>
      <c r="O582">
        <v>600</v>
      </c>
      <c r="P582">
        <v>600</v>
      </c>
      <c r="Q582">
        <v>600</v>
      </c>
      <c r="R582">
        <v>600</v>
      </c>
      <c r="S582">
        <v>600</v>
      </c>
      <c r="T582">
        <v>600</v>
      </c>
      <c r="U582">
        <f t="shared" si="40"/>
        <v>1</v>
      </c>
    </row>
    <row r="583" spans="1:21">
      <c r="A583" t="str">
        <f t="shared" si="38"/>
        <v>21.1-6</v>
      </c>
      <c r="B583">
        <f t="shared" si="39"/>
        <v>6</v>
      </c>
      <c r="C583">
        <v>21</v>
      </c>
      <c r="D583" t="s">
        <v>1584</v>
      </c>
      <c r="E583" t="s">
        <v>1119</v>
      </c>
      <c r="F583" t="s">
        <v>1175</v>
      </c>
      <c r="G583">
        <v>24</v>
      </c>
      <c r="H583">
        <f t="shared" si="37"/>
        <v>3000</v>
      </c>
      <c r="I583">
        <v>600</v>
      </c>
      <c r="J583">
        <v>600</v>
      </c>
      <c r="K583">
        <v>600</v>
      </c>
      <c r="L583">
        <v>600</v>
      </c>
      <c r="M583">
        <v>600</v>
      </c>
      <c r="N583" t="s">
        <v>2523</v>
      </c>
      <c r="O583" t="s">
        <v>2523</v>
      </c>
      <c r="P583" t="s">
        <v>2523</v>
      </c>
      <c r="Q583" t="s">
        <v>2523</v>
      </c>
      <c r="R583" t="s">
        <v>2523</v>
      </c>
      <c r="S583" t="s">
        <v>2523</v>
      </c>
      <c r="T583" t="s">
        <v>2523</v>
      </c>
      <c r="U583">
        <f t="shared" si="40"/>
        <v>1</v>
      </c>
    </row>
    <row r="584" spans="1:21">
      <c r="A584" t="str">
        <f t="shared" si="38"/>
        <v>21.1-7</v>
      </c>
      <c r="B584">
        <f t="shared" si="39"/>
        <v>7</v>
      </c>
      <c r="C584">
        <v>21</v>
      </c>
      <c r="D584" t="s">
        <v>1585</v>
      </c>
      <c r="E584" t="s">
        <v>1119</v>
      </c>
      <c r="F584" t="s">
        <v>1175</v>
      </c>
      <c r="G584">
        <v>24</v>
      </c>
      <c r="H584">
        <f t="shared" si="37"/>
        <v>7200</v>
      </c>
      <c r="I584">
        <v>600</v>
      </c>
      <c r="J584">
        <v>600</v>
      </c>
      <c r="K584">
        <v>600</v>
      </c>
      <c r="L584">
        <v>600</v>
      </c>
      <c r="M584">
        <v>600</v>
      </c>
      <c r="N584">
        <v>600</v>
      </c>
      <c r="O584">
        <v>600</v>
      </c>
      <c r="P584">
        <v>600</v>
      </c>
      <c r="Q584">
        <v>600</v>
      </c>
      <c r="R584">
        <v>600</v>
      </c>
      <c r="S584">
        <v>600</v>
      </c>
      <c r="T584">
        <v>600</v>
      </c>
      <c r="U584">
        <f t="shared" si="40"/>
        <v>1</v>
      </c>
    </row>
    <row r="585" spans="1:21">
      <c r="A585" t="str">
        <f t="shared" si="38"/>
        <v>21.1-8</v>
      </c>
      <c r="B585">
        <f t="shared" si="39"/>
        <v>8</v>
      </c>
      <c r="C585">
        <v>21</v>
      </c>
      <c r="D585" t="s">
        <v>1586</v>
      </c>
      <c r="E585" t="s">
        <v>1119</v>
      </c>
      <c r="F585" t="s">
        <v>1175</v>
      </c>
      <c r="G585">
        <v>24</v>
      </c>
      <c r="H585">
        <f t="shared" si="37"/>
        <v>7200</v>
      </c>
      <c r="I585">
        <v>600</v>
      </c>
      <c r="J585">
        <v>600</v>
      </c>
      <c r="K585">
        <v>600</v>
      </c>
      <c r="L585">
        <v>600</v>
      </c>
      <c r="M585">
        <v>600</v>
      </c>
      <c r="N585">
        <v>600</v>
      </c>
      <c r="O585">
        <v>600</v>
      </c>
      <c r="P585">
        <v>600</v>
      </c>
      <c r="Q585">
        <v>600</v>
      </c>
      <c r="R585">
        <v>600</v>
      </c>
      <c r="S585">
        <v>600</v>
      </c>
      <c r="T585">
        <v>600</v>
      </c>
      <c r="U585">
        <f t="shared" si="40"/>
        <v>1</v>
      </c>
    </row>
    <row r="586" spans="1:21">
      <c r="A586" t="str">
        <f t="shared" si="38"/>
        <v>21.1-9</v>
      </c>
      <c r="B586">
        <f t="shared" si="39"/>
        <v>9</v>
      </c>
      <c r="C586">
        <v>21</v>
      </c>
      <c r="D586" t="s">
        <v>1587</v>
      </c>
      <c r="E586" t="s">
        <v>1119</v>
      </c>
      <c r="F586" t="s">
        <v>1175</v>
      </c>
      <c r="G586">
        <v>24</v>
      </c>
      <c r="H586">
        <f t="shared" si="37"/>
        <v>1200</v>
      </c>
      <c r="I586">
        <v>600</v>
      </c>
      <c r="J586">
        <v>600</v>
      </c>
      <c r="K586" t="s">
        <v>2523</v>
      </c>
      <c r="L586" t="s">
        <v>2523</v>
      </c>
      <c r="M586" t="s">
        <v>2523</v>
      </c>
      <c r="N586" t="s">
        <v>2523</v>
      </c>
      <c r="O586" t="s">
        <v>2523</v>
      </c>
      <c r="P586" t="s">
        <v>2523</v>
      </c>
      <c r="Q586" t="s">
        <v>2523</v>
      </c>
      <c r="R586" t="s">
        <v>2523</v>
      </c>
      <c r="S586" t="s">
        <v>2523</v>
      </c>
      <c r="T586" t="s">
        <v>2523</v>
      </c>
      <c r="U586">
        <f t="shared" si="40"/>
        <v>1</v>
      </c>
    </row>
    <row r="587" spans="1:21">
      <c r="A587" t="str">
        <f t="shared" si="38"/>
        <v>21.1-10</v>
      </c>
      <c r="B587">
        <f t="shared" si="39"/>
        <v>10</v>
      </c>
      <c r="C587">
        <v>21</v>
      </c>
      <c r="D587" t="s">
        <v>1588</v>
      </c>
      <c r="E587" t="s">
        <v>1119</v>
      </c>
      <c r="F587" t="s">
        <v>1175</v>
      </c>
      <c r="G587">
        <v>24</v>
      </c>
      <c r="H587">
        <f t="shared" si="37"/>
        <v>2400</v>
      </c>
      <c r="I587">
        <v>600</v>
      </c>
      <c r="J587">
        <v>600</v>
      </c>
      <c r="K587">
        <v>600</v>
      </c>
      <c r="L587">
        <v>600</v>
      </c>
      <c r="M587" t="s">
        <v>2523</v>
      </c>
      <c r="N587" t="s">
        <v>2523</v>
      </c>
      <c r="O587" t="s">
        <v>2523</v>
      </c>
      <c r="P587" t="s">
        <v>2523</v>
      </c>
      <c r="Q587" t="s">
        <v>2523</v>
      </c>
      <c r="R587" t="s">
        <v>2523</v>
      </c>
      <c r="S587" t="s">
        <v>2523</v>
      </c>
      <c r="T587" t="s">
        <v>2523</v>
      </c>
      <c r="U587">
        <f t="shared" si="40"/>
        <v>1</v>
      </c>
    </row>
    <row r="588" spans="1:21">
      <c r="A588" t="str">
        <f t="shared" si="38"/>
        <v>21.1-11</v>
      </c>
      <c r="B588">
        <f t="shared" si="39"/>
        <v>11</v>
      </c>
      <c r="C588">
        <v>21</v>
      </c>
      <c r="D588" t="s">
        <v>1589</v>
      </c>
      <c r="E588" t="s">
        <v>1119</v>
      </c>
      <c r="F588" t="s">
        <v>1175</v>
      </c>
      <c r="G588">
        <v>24</v>
      </c>
      <c r="H588">
        <f t="shared" ref="H588:H636" si="41">SUM(I588:T588)</f>
        <v>7200</v>
      </c>
      <c r="I588">
        <v>600</v>
      </c>
      <c r="J588">
        <v>600</v>
      </c>
      <c r="K588">
        <v>600</v>
      </c>
      <c r="L588">
        <v>600</v>
      </c>
      <c r="M588">
        <v>600</v>
      </c>
      <c r="N588">
        <v>600</v>
      </c>
      <c r="O588">
        <v>600</v>
      </c>
      <c r="P588">
        <v>600</v>
      </c>
      <c r="Q588">
        <v>600</v>
      </c>
      <c r="R588">
        <v>600</v>
      </c>
      <c r="S588">
        <v>600</v>
      </c>
      <c r="T588">
        <v>600</v>
      </c>
      <c r="U588">
        <f t="shared" si="40"/>
        <v>1</v>
      </c>
    </row>
    <row r="589" spans="1:21">
      <c r="A589" t="str">
        <f t="shared" si="38"/>
        <v>21.1-12</v>
      </c>
      <c r="B589">
        <f t="shared" si="39"/>
        <v>12</v>
      </c>
      <c r="C589">
        <v>21</v>
      </c>
      <c r="D589" t="s">
        <v>1590</v>
      </c>
      <c r="E589" t="s">
        <v>1119</v>
      </c>
      <c r="F589" t="s">
        <v>1175</v>
      </c>
      <c r="G589">
        <v>24</v>
      </c>
      <c r="H589">
        <f t="shared" si="41"/>
        <v>2400</v>
      </c>
      <c r="I589">
        <v>600</v>
      </c>
      <c r="J589">
        <v>600</v>
      </c>
      <c r="K589">
        <v>600</v>
      </c>
      <c r="L589">
        <v>600</v>
      </c>
      <c r="M589" t="s">
        <v>2523</v>
      </c>
      <c r="N589" t="s">
        <v>2523</v>
      </c>
      <c r="O589" t="s">
        <v>2523</v>
      </c>
      <c r="P589" t="s">
        <v>2523</v>
      </c>
      <c r="Q589" t="s">
        <v>2523</v>
      </c>
      <c r="R589" t="s">
        <v>2523</v>
      </c>
      <c r="S589" t="s">
        <v>2523</v>
      </c>
      <c r="T589" t="s">
        <v>2523</v>
      </c>
      <c r="U589">
        <f t="shared" si="40"/>
        <v>1</v>
      </c>
    </row>
    <row r="590" spans="1:21">
      <c r="A590" t="str">
        <f t="shared" si="38"/>
        <v>21.1-13</v>
      </c>
      <c r="B590">
        <f t="shared" si="39"/>
        <v>13</v>
      </c>
      <c r="C590">
        <v>21</v>
      </c>
      <c r="D590" t="s">
        <v>1591</v>
      </c>
      <c r="E590" t="s">
        <v>1119</v>
      </c>
      <c r="F590" t="s">
        <v>1175</v>
      </c>
      <c r="G590">
        <v>24</v>
      </c>
      <c r="H590">
        <f t="shared" si="41"/>
        <v>2400</v>
      </c>
      <c r="I590">
        <v>600</v>
      </c>
      <c r="J590">
        <v>600</v>
      </c>
      <c r="K590">
        <v>600</v>
      </c>
      <c r="L590">
        <v>600</v>
      </c>
      <c r="M590" t="s">
        <v>2523</v>
      </c>
      <c r="N590" t="s">
        <v>2523</v>
      </c>
      <c r="O590" t="s">
        <v>2523</v>
      </c>
      <c r="P590" t="s">
        <v>2523</v>
      </c>
      <c r="Q590" t="s">
        <v>2523</v>
      </c>
      <c r="R590" t="s">
        <v>2523</v>
      </c>
      <c r="S590" t="s">
        <v>2523</v>
      </c>
      <c r="T590" t="s">
        <v>2523</v>
      </c>
      <c r="U590">
        <f t="shared" si="40"/>
        <v>1</v>
      </c>
    </row>
    <row r="591" spans="1:21">
      <c r="A591" t="str">
        <f t="shared" si="38"/>
        <v>21.1-14</v>
      </c>
      <c r="B591">
        <f t="shared" si="39"/>
        <v>14</v>
      </c>
      <c r="C591">
        <v>21</v>
      </c>
      <c r="D591" t="s">
        <v>1592</v>
      </c>
      <c r="E591" t="s">
        <v>1119</v>
      </c>
      <c r="F591" t="s">
        <v>1175</v>
      </c>
      <c r="G591">
        <v>24</v>
      </c>
      <c r="H591">
        <f t="shared" si="41"/>
        <v>7200</v>
      </c>
      <c r="I591">
        <v>600</v>
      </c>
      <c r="J591">
        <v>600</v>
      </c>
      <c r="K591">
        <v>600</v>
      </c>
      <c r="L591">
        <v>600</v>
      </c>
      <c r="M591">
        <v>600</v>
      </c>
      <c r="N591">
        <v>600</v>
      </c>
      <c r="O591">
        <v>600</v>
      </c>
      <c r="P591">
        <v>600</v>
      </c>
      <c r="Q591">
        <v>600</v>
      </c>
      <c r="R591">
        <v>600</v>
      </c>
      <c r="S591">
        <v>600</v>
      </c>
      <c r="T591">
        <v>600</v>
      </c>
      <c r="U591">
        <f t="shared" si="40"/>
        <v>1</v>
      </c>
    </row>
    <row r="592" spans="1:21">
      <c r="A592" t="str">
        <f t="shared" si="38"/>
        <v>21.1-15</v>
      </c>
      <c r="B592">
        <f t="shared" si="39"/>
        <v>15</v>
      </c>
      <c r="C592">
        <v>21</v>
      </c>
      <c r="D592" t="s">
        <v>1593</v>
      </c>
      <c r="E592" t="s">
        <v>1119</v>
      </c>
      <c r="F592" t="s">
        <v>1175</v>
      </c>
      <c r="G592">
        <v>24</v>
      </c>
      <c r="H592">
        <f t="shared" si="41"/>
        <v>2400</v>
      </c>
      <c r="I592">
        <v>600</v>
      </c>
      <c r="J592">
        <v>600</v>
      </c>
      <c r="K592">
        <v>600</v>
      </c>
      <c r="L592">
        <v>600</v>
      </c>
      <c r="M592" t="s">
        <v>2523</v>
      </c>
      <c r="N592" t="s">
        <v>2523</v>
      </c>
      <c r="O592" t="s">
        <v>2523</v>
      </c>
      <c r="P592" t="s">
        <v>2523</v>
      </c>
      <c r="Q592" t="s">
        <v>2523</v>
      </c>
      <c r="R592" t="s">
        <v>2523</v>
      </c>
      <c r="S592" t="s">
        <v>2523</v>
      </c>
      <c r="T592" t="s">
        <v>2523</v>
      </c>
      <c r="U592">
        <f t="shared" si="40"/>
        <v>1</v>
      </c>
    </row>
    <row r="593" spans="1:21">
      <c r="A593" t="str">
        <f t="shared" si="38"/>
        <v>21.1-16</v>
      </c>
      <c r="B593">
        <f t="shared" si="39"/>
        <v>16</v>
      </c>
      <c r="C593">
        <v>21</v>
      </c>
      <c r="D593" t="s">
        <v>1594</v>
      </c>
      <c r="E593" t="s">
        <v>1119</v>
      </c>
      <c r="F593" t="s">
        <v>1175</v>
      </c>
      <c r="G593">
        <v>24</v>
      </c>
      <c r="H593">
        <f t="shared" si="41"/>
        <v>7200</v>
      </c>
      <c r="I593">
        <v>600</v>
      </c>
      <c r="J593">
        <v>600</v>
      </c>
      <c r="K593">
        <v>600</v>
      </c>
      <c r="L593">
        <v>600</v>
      </c>
      <c r="M593">
        <v>600</v>
      </c>
      <c r="N593">
        <v>600</v>
      </c>
      <c r="O593">
        <v>600</v>
      </c>
      <c r="P593">
        <v>600</v>
      </c>
      <c r="Q593">
        <v>600</v>
      </c>
      <c r="R593">
        <v>600</v>
      </c>
      <c r="S593">
        <v>600</v>
      </c>
      <c r="T593">
        <v>600</v>
      </c>
      <c r="U593">
        <f t="shared" si="40"/>
        <v>1</v>
      </c>
    </row>
    <row r="594" spans="1:21">
      <c r="A594" t="str">
        <f t="shared" si="38"/>
        <v>21.1-17</v>
      </c>
      <c r="B594">
        <f t="shared" si="39"/>
        <v>17</v>
      </c>
      <c r="C594">
        <v>21</v>
      </c>
      <c r="D594" t="s">
        <v>1595</v>
      </c>
      <c r="E594" t="s">
        <v>1119</v>
      </c>
      <c r="F594" t="s">
        <v>1175</v>
      </c>
      <c r="G594">
        <v>24</v>
      </c>
      <c r="H594">
        <f t="shared" si="41"/>
        <v>3600</v>
      </c>
      <c r="I594">
        <v>600</v>
      </c>
      <c r="J594">
        <v>600</v>
      </c>
      <c r="K594">
        <v>600</v>
      </c>
      <c r="L594">
        <v>600</v>
      </c>
      <c r="M594">
        <v>600</v>
      </c>
      <c r="N594">
        <v>600</v>
      </c>
      <c r="O594" t="s">
        <v>2523</v>
      </c>
      <c r="P594" t="s">
        <v>2523</v>
      </c>
      <c r="Q594" t="s">
        <v>2523</v>
      </c>
      <c r="R594" t="s">
        <v>2523</v>
      </c>
      <c r="S594" t="s">
        <v>2523</v>
      </c>
      <c r="T594" t="s">
        <v>2523</v>
      </c>
      <c r="U594">
        <f t="shared" si="40"/>
        <v>1</v>
      </c>
    </row>
    <row r="595" spans="1:21">
      <c r="A595" t="str">
        <f t="shared" si="38"/>
        <v>21.1-18</v>
      </c>
      <c r="B595">
        <f t="shared" si="39"/>
        <v>18</v>
      </c>
      <c r="C595">
        <v>21</v>
      </c>
      <c r="D595" t="s">
        <v>1596</v>
      </c>
      <c r="E595" t="s">
        <v>1119</v>
      </c>
      <c r="F595" t="s">
        <v>1175</v>
      </c>
      <c r="G595">
        <v>24</v>
      </c>
      <c r="H595">
        <f t="shared" si="41"/>
        <v>2400</v>
      </c>
      <c r="I595">
        <v>600</v>
      </c>
      <c r="J595">
        <v>600</v>
      </c>
      <c r="K595">
        <v>600</v>
      </c>
      <c r="L595">
        <v>600</v>
      </c>
      <c r="M595" t="s">
        <v>2523</v>
      </c>
      <c r="N595" t="s">
        <v>2523</v>
      </c>
      <c r="O595" t="s">
        <v>2523</v>
      </c>
      <c r="P595" t="s">
        <v>2523</v>
      </c>
      <c r="Q595" t="s">
        <v>2523</v>
      </c>
      <c r="R595" t="s">
        <v>2523</v>
      </c>
      <c r="S595" t="s">
        <v>2523</v>
      </c>
      <c r="T595" t="s">
        <v>2523</v>
      </c>
      <c r="U595">
        <f t="shared" si="40"/>
        <v>1</v>
      </c>
    </row>
    <row r="596" spans="1:21">
      <c r="A596" t="str">
        <f t="shared" si="38"/>
        <v>21.1-19</v>
      </c>
      <c r="B596">
        <f t="shared" si="39"/>
        <v>19</v>
      </c>
      <c r="C596">
        <v>21</v>
      </c>
      <c r="D596" t="s">
        <v>1597</v>
      </c>
      <c r="E596" t="s">
        <v>1119</v>
      </c>
      <c r="F596" t="s">
        <v>1175</v>
      </c>
      <c r="G596">
        <v>24</v>
      </c>
      <c r="H596">
        <f t="shared" si="41"/>
        <v>7200</v>
      </c>
      <c r="I596">
        <v>600</v>
      </c>
      <c r="J596">
        <v>600</v>
      </c>
      <c r="K596">
        <v>600</v>
      </c>
      <c r="L596">
        <v>600</v>
      </c>
      <c r="M596">
        <v>600</v>
      </c>
      <c r="N596">
        <v>600</v>
      </c>
      <c r="O596">
        <v>600</v>
      </c>
      <c r="P596">
        <v>600</v>
      </c>
      <c r="Q596">
        <v>600</v>
      </c>
      <c r="R596">
        <v>600</v>
      </c>
      <c r="S596">
        <v>600</v>
      </c>
      <c r="T596">
        <v>600</v>
      </c>
      <c r="U596">
        <f t="shared" si="40"/>
        <v>1</v>
      </c>
    </row>
    <row r="597" spans="1:21">
      <c r="A597" t="str">
        <f t="shared" si="38"/>
        <v>21.1-20</v>
      </c>
      <c r="B597">
        <f t="shared" si="39"/>
        <v>20</v>
      </c>
      <c r="C597">
        <v>21</v>
      </c>
      <c r="D597" t="s">
        <v>1598</v>
      </c>
      <c r="E597" t="s">
        <v>1119</v>
      </c>
      <c r="F597" t="s">
        <v>1175</v>
      </c>
      <c r="G597">
        <v>24</v>
      </c>
      <c r="H597">
        <f t="shared" si="41"/>
        <v>5400</v>
      </c>
      <c r="I597">
        <v>600</v>
      </c>
      <c r="J597">
        <v>600</v>
      </c>
      <c r="K597">
        <v>600</v>
      </c>
      <c r="L597">
        <v>600</v>
      </c>
      <c r="M597">
        <v>600</v>
      </c>
      <c r="N597">
        <v>600</v>
      </c>
      <c r="O597">
        <v>600</v>
      </c>
      <c r="P597">
        <v>600</v>
      </c>
      <c r="Q597">
        <v>600</v>
      </c>
      <c r="R597" t="s">
        <v>2523</v>
      </c>
      <c r="S597" t="s">
        <v>2523</v>
      </c>
      <c r="T597" t="s">
        <v>2523</v>
      </c>
      <c r="U597">
        <f t="shared" si="40"/>
        <v>1</v>
      </c>
    </row>
    <row r="598" spans="1:21">
      <c r="A598" t="str">
        <f t="shared" si="38"/>
        <v>21.1-21</v>
      </c>
      <c r="B598">
        <f t="shared" si="39"/>
        <v>21</v>
      </c>
      <c r="C598">
        <v>21</v>
      </c>
      <c r="D598" t="s">
        <v>1599</v>
      </c>
      <c r="E598" t="s">
        <v>1121</v>
      </c>
      <c r="F598" t="s">
        <v>1175</v>
      </c>
      <c r="G598">
        <v>24</v>
      </c>
      <c r="H598">
        <f t="shared" si="41"/>
        <v>26760</v>
      </c>
      <c r="I598">
        <v>2230</v>
      </c>
      <c r="J598">
        <v>2230</v>
      </c>
      <c r="K598">
        <v>2230</v>
      </c>
      <c r="L598">
        <v>2230</v>
      </c>
      <c r="M598">
        <v>2230</v>
      </c>
      <c r="N598">
        <v>2230</v>
      </c>
      <c r="O598">
        <v>2230</v>
      </c>
      <c r="P598">
        <v>2230</v>
      </c>
      <c r="Q598">
        <v>2230</v>
      </c>
      <c r="R598">
        <v>2230</v>
      </c>
      <c r="S598">
        <v>2230</v>
      </c>
      <c r="T598">
        <v>2230</v>
      </c>
      <c r="U598">
        <f t="shared" si="40"/>
        <v>1</v>
      </c>
    </row>
    <row r="599" spans="1:21">
      <c r="A599" t="str">
        <f t="shared" si="38"/>
        <v>21.1-22</v>
      </c>
      <c r="B599">
        <f t="shared" si="39"/>
        <v>22</v>
      </c>
      <c r="C599">
        <v>21</v>
      </c>
      <c r="D599" t="s">
        <v>1600</v>
      </c>
      <c r="E599" t="s">
        <v>1121</v>
      </c>
      <c r="F599" t="s">
        <v>1175</v>
      </c>
      <c r="G599">
        <v>24</v>
      </c>
      <c r="H599">
        <f t="shared" si="41"/>
        <v>26760</v>
      </c>
      <c r="I599">
        <v>2230</v>
      </c>
      <c r="J599">
        <v>2230</v>
      </c>
      <c r="K599">
        <v>2230</v>
      </c>
      <c r="L599">
        <v>2230</v>
      </c>
      <c r="M599">
        <v>2230</v>
      </c>
      <c r="N599">
        <v>2230</v>
      </c>
      <c r="O599">
        <v>2230</v>
      </c>
      <c r="P599">
        <v>2230</v>
      </c>
      <c r="Q599">
        <v>2230</v>
      </c>
      <c r="R599">
        <v>2230</v>
      </c>
      <c r="S599">
        <v>2230</v>
      </c>
      <c r="T599">
        <v>2230</v>
      </c>
      <c r="U599">
        <f t="shared" si="40"/>
        <v>1</v>
      </c>
    </row>
    <row r="600" spans="1:21">
      <c r="A600" t="str">
        <f t="shared" si="38"/>
        <v>21.1-23</v>
      </c>
      <c r="B600">
        <f t="shared" si="39"/>
        <v>23</v>
      </c>
      <c r="C600">
        <v>21</v>
      </c>
      <c r="D600" t="s">
        <v>1601</v>
      </c>
      <c r="E600" t="s">
        <v>1121</v>
      </c>
      <c r="F600" t="s">
        <v>1175</v>
      </c>
      <c r="G600">
        <v>24</v>
      </c>
      <c r="H600">
        <f t="shared" si="41"/>
        <v>26760</v>
      </c>
      <c r="I600">
        <v>2230</v>
      </c>
      <c r="J600">
        <v>2230</v>
      </c>
      <c r="K600">
        <v>2230</v>
      </c>
      <c r="L600">
        <v>2230</v>
      </c>
      <c r="M600">
        <v>2230</v>
      </c>
      <c r="N600">
        <v>2230</v>
      </c>
      <c r="O600">
        <v>2230</v>
      </c>
      <c r="P600">
        <v>2230</v>
      </c>
      <c r="Q600">
        <v>2230</v>
      </c>
      <c r="R600">
        <v>2230</v>
      </c>
      <c r="S600">
        <v>2230</v>
      </c>
      <c r="T600">
        <v>2230</v>
      </c>
      <c r="U600">
        <f t="shared" si="40"/>
        <v>1</v>
      </c>
    </row>
    <row r="601" spans="1:21">
      <c r="A601" t="str">
        <f t="shared" si="38"/>
        <v>21.1-24</v>
      </c>
      <c r="B601">
        <f t="shared" si="39"/>
        <v>24</v>
      </c>
      <c r="C601">
        <v>21</v>
      </c>
      <c r="D601" t="s">
        <v>1602</v>
      </c>
      <c r="E601" t="s">
        <v>1121</v>
      </c>
      <c r="F601" t="s">
        <v>1175</v>
      </c>
      <c r="G601">
        <v>24</v>
      </c>
      <c r="H601">
        <f t="shared" si="41"/>
        <v>8920</v>
      </c>
      <c r="I601">
        <v>2230</v>
      </c>
      <c r="J601">
        <v>2230</v>
      </c>
      <c r="K601">
        <v>2230</v>
      </c>
      <c r="L601">
        <v>2230</v>
      </c>
      <c r="M601" t="s">
        <v>2523</v>
      </c>
      <c r="N601" t="s">
        <v>2523</v>
      </c>
      <c r="O601" t="s">
        <v>2523</v>
      </c>
      <c r="P601" t="s">
        <v>2523</v>
      </c>
      <c r="Q601" t="s">
        <v>2523</v>
      </c>
      <c r="R601" t="s">
        <v>2523</v>
      </c>
      <c r="S601" t="s">
        <v>2523</v>
      </c>
      <c r="T601" t="s">
        <v>2523</v>
      </c>
      <c r="U601">
        <f t="shared" si="40"/>
        <v>1</v>
      </c>
    </row>
    <row r="602" spans="1:21">
      <c r="A602" t="str">
        <f t="shared" si="38"/>
        <v>21.1-25</v>
      </c>
      <c r="B602">
        <f t="shared" si="39"/>
        <v>25</v>
      </c>
      <c r="C602">
        <v>21</v>
      </c>
      <c r="D602" t="s">
        <v>1603</v>
      </c>
      <c r="E602" t="s">
        <v>1178</v>
      </c>
      <c r="F602" t="s">
        <v>1175</v>
      </c>
      <c r="G602">
        <v>12</v>
      </c>
      <c r="H602">
        <f t="shared" si="41"/>
        <v>30550</v>
      </c>
      <c r="I602">
        <v>6110</v>
      </c>
      <c r="J602">
        <v>6110</v>
      </c>
      <c r="K602">
        <v>6110</v>
      </c>
      <c r="L602">
        <v>6110</v>
      </c>
      <c r="M602">
        <v>6110</v>
      </c>
      <c r="N602" t="s">
        <v>2523</v>
      </c>
      <c r="O602" t="s">
        <v>2523</v>
      </c>
      <c r="P602" t="s">
        <v>2523</v>
      </c>
      <c r="Q602" t="s">
        <v>2523</v>
      </c>
      <c r="R602" t="s">
        <v>2523</v>
      </c>
      <c r="S602" t="s">
        <v>2523</v>
      </c>
      <c r="T602" t="s">
        <v>2523</v>
      </c>
      <c r="U602">
        <f t="shared" si="40"/>
        <v>1</v>
      </c>
    </row>
    <row r="603" spans="1:21">
      <c r="A603" t="str">
        <f t="shared" si="38"/>
        <v>21.1-26</v>
      </c>
      <c r="B603">
        <f t="shared" si="39"/>
        <v>26</v>
      </c>
      <c r="C603">
        <v>21</v>
      </c>
      <c r="D603" t="s">
        <v>1577</v>
      </c>
      <c r="E603" t="s">
        <v>1124</v>
      </c>
      <c r="F603" t="s">
        <v>1171</v>
      </c>
      <c r="G603">
        <v>60</v>
      </c>
      <c r="H603">
        <f t="shared" si="41"/>
        <v>8200</v>
      </c>
      <c r="I603">
        <v>820</v>
      </c>
      <c r="J603">
        <v>820</v>
      </c>
      <c r="K603">
        <v>820</v>
      </c>
      <c r="L603">
        <v>820</v>
      </c>
      <c r="M603">
        <v>820</v>
      </c>
      <c r="N603">
        <v>820</v>
      </c>
      <c r="O603">
        <v>820</v>
      </c>
      <c r="P603">
        <v>820</v>
      </c>
      <c r="Q603">
        <v>820</v>
      </c>
      <c r="R603">
        <v>820</v>
      </c>
      <c r="S603" t="s">
        <v>2523</v>
      </c>
      <c r="T603" t="s">
        <v>2523</v>
      </c>
      <c r="U603">
        <f t="shared" si="40"/>
        <v>1</v>
      </c>
    </row>
    <row r="604" spans="1:21">
      <c r="A604" t="str">
        <f t="shared" si="38"/>
        <v>21.1-27</v>
      </c>
      <c r="B604">
        <f t="shared" si="39"/>
        <v>27</v>
      </c>
      <c r="C604">
        <v>21</v>
      </c>
      <c r="D604" t="s">
        <v>2720</v>
      </c>
      <c r="E604" t="s">
        <v>1124</v>
      </c>
      <c r="F604" t="s">
        <v>1171</v>
      </c>
      <c r="G604">
        <v>60</v>
      </c>
      <c r="H604">
        <f t="shared" si="41"/>
        <v>1640</v>
      </c>
      <c r="I604" t="s">
        <v>2523</v>
      </c>
      <c r="J604" t="s">
        <v>2523</v>
      </c>
      <c r="K604" t="s">
        <v>2523</v>
      </c>
      <c r="L604" t="s">
        <v>2523</v>
      </c>
      <c r="M604" t="s">
        <v>2523</v>
      </c>
      <c r="N604" t="s">
        <v>2523</v>
      </c>
      <c r="O604" t="s">
        <v>2523</v>
      </c>
      <c r="P604" t="s">
        <v>2523</v>
      </c>
      <c r="Q604" t="s">
        <v>2523</v>
      </c>
      <c r="R604" t="s">
        <v>2523</v>
      </c>
      <c r="S604">
        <v>820</v>
      </c>
      <c r="T604">
        <v>820</v>
      </c>
      <c r="U604">
        <f t="shared" si="40"/>
        <v>1</v>
      </c>
    </row>
    <row r="605" spans="1:21">
      <c r="A605" t="str">
        <f t="shared" si="38"/>
        <v>21.1-28</v>
      </c>
      <c r="B605">
        <f t="shared" si="39"/>
        <v>28</v>
      </c>
      <c r="C605">
        <v>21</v>
      </c>
      <c r="D605" t="s">
        <v>1578</v>
      </c>
      <c r="E605" t="s">
        <v>1120</v>
      </c>
      <c r="F605" t="s">
        <v>1171</v>
      </c>
      <c r="G605">
        <v>60</v>
      </c>
      <c r="H605">
        <f t="shared" si="41"/>
        <v>19600</v>
      </c>
      <c r="I605">
        <v>2800</v>
      </c>
      <c r="J605">
        <v>2800</v>
      </c>
      <c r="K605">
        <v>2800</v>
      </c>
      <c r="L605">
        <v>2800</v>
      </c>
      <c r="M605">
        <v>2800</v>
      </c>
      <c r="N605">
        <v>2800</v>
      </c>
      <c r="O605">
        <v>2800</v>
      </c>
      <c r="P605" t="s">
        <v>2523</v>
      </c>
      <c r="Q605" t="s">
        <v>2523</v>
      </c>
      <c r="R605" t="s">
        <v>2523</v>
      </c>
      <c r="S605" t="s">
        <v>2523</v>
      </c>
      <c r="T605" t="s">
        <v>2523</v>
      </c>
      <c r="U605">
        <f t="shared" si="40"/>
        <v>1</v>
      </c>
    </row>
    <row r="606" spans="1:21">
      <c r="A606" t="str">
        <f t="shared" si="38"/>
        <v>21.1-29</v>
      </c>
      <c r="B606">
        <f t="shared" si="39"/>
        <v>29</v>
      </c>
      <c r="C606">
        <v>21</v>
      </c>
      <c r="D606" t="s">
        <v>2721</v>
      </c>
      <c r="E606" t="s">
        <v>1120</v>
      </c>
      <c r="F606" t="s">
        <v>1171</v>
      </c>
      <c r="G606">
        <v>60</v>
      </c>
      <c r="H606">
        <f t="shared" si="41"/>
        <v>14000</v>
      </c>
      <c r="I606" t="s">
        <v>2523</v>
      </c>
      <c r="J606" t="s">
        <v>2523</v>
      </c>
      <c r="K606" t="s">
        <v>2523</v>
      </c>
      <c r="L606" t="s">
        <v>2523</v>
      </c>
      <c r="M606" t="s">
        <v>2523</v>
      </c>
      <c r="N606" t="s">
        <v>2523</v>
      </c>
      <c r="O606" t="s">
        <v>2523</v>
      </c>
      <c r="P606">
        <v>2800</v>
      </c>
      <c r="Q606">
        <v>2800</v>
      </c>
      <c r="R606">
        <v>2800</v>
      </c>
      <c r="S606">
        <v>2800</v>
      </c>
      <c r="T606">
        <v>2800</v>
      </c>
      <c r="U606">
        <f t="shared" si="40"/>
        <v>1</v>
      </c>
    </row>
    <row r="607" spans="1:21">
      <c r="A607" t="str">
        <f t="shared" si="38"/>
        <v>21.1-30</v>
      </c>
      <c r="B607">
        <f t="shared" si="39"/>
        <v>30</v>
      </c>
      <c r="C607">
        <v>21</v>
      </c>
      <c r="D607" t="s">
        <v>1604</v>
      </c>
      <c r="E607" t="s">
        <v>1122</v>
      </c>
      <c r="F607" t="s">
        <v>1171</v>
      </c>
      <c r="G607">
        <v>30</v>
      </c>
      <c r="H607">
        <f t="shared" si="41"/>
        <v>93000</v>
      </c>
      <c r="I607">
        <v>7750</v>
      </c>
      <c r="J607">
        <v>7750</v>
      </c>
      <c r="K607">
        <v>7750</v>
      </c>
      <c r="L607">
        <v>7750</v>
      </c>
      <c r="M607">
        <v>7750</v>
      </c>
      <c r="N607">
        <v>7750</v>
      </c>
      <c r="O607">
        <v>7750</v>
      </c>
      <c r="P607">
        <v>7750</v>
      </c>
      <c r="Q607">
        <v>7750</v>
      </c>
      <c r="R607">
        <v>7750</v>
      </c>
      <c r="S607">
        <v>7750</v>
      </c>
      <c r="T607">
        <v>7750</v>
      </c>
      <c r="U607">
        <f t="shared" si="40"/>
        <v>1</v>
      </c>
    </row>
    <row r="608" spans="1:21">
      <c r="A608" t="str">
        <f t="shared" si="38"/>
        <v>22.1-1</v>
      </c>
      <c r="B608">
        <f t="shared" si="39"/>
        <v>1</v>
      </c>
      <c r="C608">
        <v>22</v>
      </c>
      <c r="D608" t="s">
        <v>2722</v>
      </c>
      <c r="E608" t="s">
        <v>1174</v>
      </c>
      <c r="F608" t="s">
        <v>1175</v>
      </c>
      <c r="G608">
        <v>48</v>
      </c>
      <c r="H608">
        <f t="shared" si="41"/>
        <v>6560</v>
      </c>
      <c r="I608" t="s">
        <v>2523</v>
      </c>
      <c r="J608" t="s">
        <v>2523</v>
      </c>
      <c r="K608" t="s">
        <v>2523</v>
      </c>
      <c r="L608" t="s">
        <v>2523</v>
      </c>
      <c r="M608" t="s">
        <v>2523</v>
      </c>
      <c r="N608" t="s">
        <v>2523</v>
      </c>
      <c r="O608" t="s">
        <v>2523</v>
      </c>
      <c r="P608" t="s">
        <v>2523</v>
      </c>
      <c r="Q608" t="s">
        <v>2523</v>
      </c>
      <c r="R608" t="s">
        <v>2523</v>
      </c>
      <c r="S608">
        <v>3280</v>
      </c>
      <c r="T608">
        <v>3280</v>
      </c>
      <c r="U608">
        <f t="shared" si="40"/>
        <v>1</v>
      </c>
    </row>
    <row r="609" spans="1:21">
      <c r="A609" t="str">
        <f t="shared" si="38"/>
        <v>22.1-2</v>
      </c>
      <c r="B609">
        <f t="shared" si="39"/>
        <v>2</v>
      </c>
      <c r="C609">
        <v>22</v>
      </c>
      <c r="D609" t="s">
        <v>1607</v>
      </c>
      <c r="E609" t="s">
        <v>1174</v>
      </c>
      <c r="F609" t="s">
        <v>1175</v>
      </c>
      <c r="G609">
        <v>48</v>
      </c>
      <c r="H609">
        <f t="shared" si="41"/>
        <v>39360</v>
      </c>
      <c r="I609">
        <v>3280</v>
      </c>
      <c r="J609">
        <v>3280</v>
      </c>
      <c r="K609">
        <v>3280</v>
      </c>
      <c r="L609">
        <v>3280</v>
      </c>
      <c r="M609">
        <v>3280</v>
      </c>
      <c r="N609">
        <v>3280</v>
      </c>
      <c r="O609">
        <v>3280</v>
      </c>
      <c r="P609">
        <v>3280</v>
      </c>
      <c r="Q609">
        <v>3280</v>
      </c>
      <c r="R609">
        <v>3280</v>
      </c>
      <c r="S609">
        <v>3280</v>
      </c>
      <c r="T609">
        <v>3280</v>
      </c>
      <c r="U609">
        <f t="shared" si="40"/>
        <v>1</v>
      </c>
    </row>
    <row r="610" spans="1:21">
      <c r="A610" t="str">
        <f t="shared" ref="A610:A673" si="42">CONCATENATE(C610,".1-",B610)</f>
        <v>22.1-3</v>
      </c>
      <c r="B610">
        <f t="shared" ref="B610:B673" si="43">IF(C610&lt;&gt;C609,1,B609+1)</f>
        <v>3</v>
      </c>
      <c r="C610">
        <v>22</v>
      </c>
      <c r="D610" t="s">
        <v>1608</v>
      </c>
      <c r="E610" t="s">
        <v>1174</v>
      </c>
      <c r="F610" t="s">
        <v>1175</v>
      </c>
      <c r="G610">
        <v>48</v>
      </c>
      <c r="H610">
        <f t="shared" si="41"/>
        <v>39360</v>
      </c>
      <c r="I610">
        <v>3280</v>
      </c>
      <c r="J610">
        <v>3280</v>
      </c>
      <c r="K610">
        <v>3280</v>
      </c>
      <c r="L610">
        <v>3280</v>
      </c>
      <c r="M610">
        <v>3280</v>
      </c>
      <c r="N610">
        <v>3280</v>
      </c>
      <c r="O610">
        <v>3280</v>
      </c>
      <c r="P610">
        <v>3280</v>
      </c>
      <c r="Q610">
        <v>3280</v>
      </c>
      <c r="R610">
        <v>3280</v>
      </c>
      <c r="S610">
        <v>3280</v>
      </c>
      <c r="T610">
        <v>3280</v>
      </c>
      <c r="U610">
        <f t="shared" si="40"/>
        <v>1</v>
      </c>
    </row>
    <row r="611" spans="1:21">
      <c r="A611" t="str">
        <f t="shared" si="42"/>
        <v>22.1-4</v>
      </c>
      <c r="B611">
        <f t="shared" si="43"/>
        <v>4</v>
      </c>
      <c r="C611">
        <v>22</v>
      </c>
      <c r="D611" t="s">
        <v>2456</v>
      </c>
      <c r="E611" t="s">
        <v>1119</v>
      </c>
      <c r="F611" t="s">
        <v>1175</v>
      </c>
      <c r="G611">
        <v>24</v>
      </c>
      <c r="H611">
        <f t="shared" si="41"/>
        <v>4200</v>
      </c>
      <c r="I611" t="s">
        <v>2523</v>
      </c>
      <c r="J611" t="s">
        <v>2523</v>
      </c>
      <c r="K611" t="s">
        <v>2523</v>
      </c>
      <c r="L611" t="s">
        <v>2523</v>
      </c>
      <c r="M611" t="s">
        <v>2523</v>
      </c>
      <c r="N611">
        <v>600</v>
      </c>
      <c r="O611">
        <v>600</v>
      </c>
      <c r="P611">
        <v>600</v>
      </c>
      <c r="Q611">
        <v>600</v>
      </c>
      <c r="R611">
        <v>600</v>
      </c>
      <c r="S611">
        <v>600</v>
      </c>
      <c r="T611">
        <v>600</v>
      </c>
      <c r="U611">
        <f t="shared" si="40"/>
        <v>1</v>
      </c>
    </row>
    <row r="612" spans="1:21">
      <c r="A612" t="str">
        <f t="shared" si="42"/>
        <v>22.1-5</v>
      </c>
      <c r="B612">
        <f t="shared" si="43"/>
        <v>5</v>
      </c>
      <c r="C612">
        <v>22</v>
      </c>
      <c r="D612" t="s">
        <v>2457</v>
      </c>
      <c r="E612" t="s">
        <v>1119</v>
      </c>
      <c r="F612" t="s">
        <v>1175</v>
      </c>
      <c r="G612">
        <v>24</v>
      </c>
      <c r="H612">
        <f t="shared" si="41"/>
        <v>4200</v>
      </c>
      <c r="I612" t="s">
        <v>2523</v>
      </c>
      <c r="J612" t="s">
        <v>2523</v>
      </c>
      <c r="K612" t="s">
        <v>2523</v>
      </c>
      <c r="L612" t="s">
        <v>2523</v>
      </c>
      <c r="M612" t="s">
        <v>2523</v>
      </c>
      <c r="N612">
        <v>600</v>
      </c>
      <c r="O612">
        <v>600</v>
      </c>
      <c r="P612">
        <v>600</v>
      </c>
      <c r="Q612">
        <v>600</v>
      </c>
      <c r="R612">
        <v>600</v>
      </c>
      <c r="S612">
        <v>600</v>
      </c>
      <c r="T612">
        <v>600</v>
      </c>
      <c r="U612">
        <f t="shared" si="40"/>
        <v>1</v>
      </c>
    </row>
    <row r="613" spans="1:21">
      <c r="A613" t="str">
        <f t="shared" si="42"/>
        <v>22.1-6</v>
      </c>
      <c r="B613">
        <f t="shared" si="43"/>
        <v>6</v>
      </c>
      <c r="C613">
        <v>22</v>
      </c>
      <c r="D613" t="s">
        <v>1609</v>
      </c>
      <c r="E613" t="s">
        <v>1119</v>
      </c>
      <c r="F613" t="s">
        <v>1175</v>
      </c>
      <c r="G613">
        <v>24</v>
      </c>
      <c r="H613">
        <f t="shared" si="41"/>
        <v>7200</v>
      </c>
      <c r="I613">
        <v>600</v>
      </c>
      <c r="J613">
        <v>600</v>
      </c>
      <c r="K613">
        <v>600</v>
      </c>
      <c r="L613">
        <v>600</v>
      </c>
      <c r="M613">
        <v>600</v>
      </c>
      <c r="N613">
        <v>600</v>
      </c>
      <c r="O613">
        <v>600</v>
      </c>
      <c r="P613">
        <v>600</v>
      </c>
      <c r="Q613">
        <v>600</v>
      </c>
      <c r="R613">
        <v>600</v>
      </c>
      <c r="S613">
        <v>600</v>
      </c>
      <c r="T613">
        <v>600</v>
      </c>
      <c r="U613">
        <f t="shared" si="40"/>
        <v>1</v>
      </c>
    </row>
    <row r="614" spans="1:21">
      <c r="A614" t="str">
        <f t="shared" si="42"/>
        <v>22.1-7</v>
      </c>
      <c r="B614">
        <f t="shared" si="43"/>
        <v>7</v>
      </c>
      <c r="C614">
        <v>22</v>
      </c>
      <c r="D614" t="s">
        <v>1610</v>
      </c>
      <c r="E614" t="s">
        <v>1119</v>
      </c>
      <c r="F614" t="s">
        <v>1175</v>
      </c>
      <c r="G614">
        <v>24</v>
      </c>
      <c r="H614">
        <f t="shared" si="41"/>
        <v>4800</v>
      </c>
      <c r="I614">
        <v>600</v>
      </c>
      <c r="J614">
        <v>600</v>
      </c>
      <c r="K614">
        <v>600</v>
      </c>
      <c r="L614">
        <v>600</v>
      </c>
      <c r="M614">
        <v>600</v>
      </c>
      <c r="N614">
        <v>600</v>
      </c>
      <c r="O614">
        <v>600</v>
      </c>
      <c r="P614">
        <v>600</v>
      </c>
      <c r="Q614" t="s">
        <v>2523</v>
      </c>
      <c r="R614" t="s">
        <v>2523</v>
      </c>
      <c r="S614" t="s">
        <v>2523</v>
      </c>
      <c r="T614" t="s">
        <v>2523</v>
      </c>
      <c r="U614">
        <f t="shared" si="40"/>
        <v>1</v>
      </c>
    </row>
    <row r="615" spans="1:21">
      <c r="A615" t="str">
        <f t="shared" si="42"/>
        <v>22.1-8</v>
      </c>
      <c r="B615">
        <f t="shared" si="43"/>
        <v>8</v>
      </c>
      <c r="C615">
        <v>22</v>
      </c>
      <c r="D615" t="s">
        <v>1611</v>
      </c>
      <c r="E615" t="s">
        <v>1119</v>
      </c>
      <c r="F615" t="s">
        <v>1175</v>
      </c>
      <c r="G615">
        <v>24</v>
      </c>
      <c r="H615">
        <f t="shared" si="41"/>
        <v>4800</v>
      </c>
      <c r="I615">
        <v>600</v>
      </c>
      <c r="J615">
        <v>600</v>
      </c>
      <c r="K615">
        <v>600</v>
      </c>
      <c r="L615">
        <v>600</v>
      </c>
      <c r="M615">
        <v>600</v>
      </c>
      <c r="N615">
        <v>600</v>
      </c>
      <c r="O615">
        <v>600</v>
      </c>
      <c r="P615">
        <v>600</v>
      </c>
      <c r="Q615" t="s">
        <v>2523</v>
      </c>
      <c r="R615" t="s">
        <v>2523</v>
      </c>
      <c r="S615" t="s">
        <v>2523</v>
      </c>
      <c r="T615" t="s">
        <v>2523</v>
      </c>
      <c r="U615">
        <f t="shared" si="40"/>
        <v>1</v>
      </c>
    </row>
    <row r="616" spans="1:21">
      <c r="A616" t="str">
        <f t="shared" si="42"/>
        <v>22.1-9</v>
      </c>
      <c r="B616">
        <f t="shared" si="43"/>
        <v>9</v>
      </c>
      <c r="C616">
        <v>22</v>
      </c>
      <c r="D616" t="s">
        <v>1612</v>
      </c>
      <c r="E616" t="s">
        <v>1119</v>
      </c>
      <c r="F616" t="s">
        <v>1175</v>
      </c>
      <c r="G616">
        <v>24</v>
      </c>
      <c r="H616">
        <f t="shared" si="41"/>
        <v>4800</v>
      </c>
      <c r="I616">
        <v>600</v>
      </c>
      <c r="J616">
        <v>600</v>
      </c>
      <c r="K616">
        <v>600</v>
      </c>
      <c r="L616">
        <v>600</v>
      </c>
      <c r="M616">
        <v>600</v>
      </c>
      <c r="N616">
        <v>600</v>
      </c>
      <c r="O616">
        <v>600</v>
      </c>
      <c r="P616">
        <v>600</v>
      </c>
      <c r="Q616" t="s">
        <v>2523</v>
      </c>
      <c r="R616" t="s">
        <v>2523</v>
      </c>
      <c r="S616" t="s">
        <v>2523</v>
      </c>
      <c r="T616" t="s">
        <v>2523</v>
      </c>
      <c r="U616">
        <f t="shared" si="40"/>
        <v>1</v>
      </c>
    </row>
    <row r="617" spans="1:21">
      <c r="A617" t="str">
        <f t="shared" si="42"/>
        <v>22.1-10</v>
      </c>
      <c r="B617">
        <f t="shared" si="43"/>
        <v>10</v>
      </c>
      <c r="C617">
        <v>22</v>
      </c>
      <c r="D617" t="s">
        <v>2723</v>
      </c>
      <c r="E617" t="s">
        <v>1119</v>
      </c>
      <c r="F617" t="s">
        <v>1175</v>
      </c>
      <c r="G617">
        <v>24</v>
      </c>
      <c r="H617">
        <f t="shared" si="41"/>
        <v>1200</v>
      </c>
      <c r="I617" t="s">
        <v>2523</v>
      </c>
      <c r="J617" t="s">
        <v>2523</v>
      </c>
      <c r="K617" t="s">
        <v>2523</v>
      </c>
      <c r="L617" t="s">
        <v>2523</v>
      </c>
      <c r="M617" t="s">
        <v>2523</v>
      </c>
      <c r="N617" t="s">
        <v>2523</v>
      </c>
      <c r="O617" t="s">
        <v>2523</v>
      </c>
      <c r="P617" t="s">
        <v>2523</v>
      </c>
      <c r="Q617" t="s">
        <v>2523</v>
      </c>
      <c r="R617" t="s">
        <v>2523</v>
      </c>
      <c r="S617">
        <v>600</v>
      </c>
      <c r="T617">
        <v>600</v>
      </c>
      <c r="U617">
        <f t="shared" si="40"/>
        <v>1</v>
      </c>
    </row>
    <row r="618" spans="1:21">
      <c r="A618" t="str">
        <f t="shared" si="42"/>
        <v>22.1-11</v>
      </c>
      <c r="B618">
        <f t="shared" si="43"/>
        <v>11</v>
      </c>
      <c r="C618">
        <v>22</v>
      </c>
      <c r="D618" t="s">
        <v>1613</v>
      </c>
      <c r="E618" t="s">
        <v>1119</v>
      </c>
      <c r="F618" t="s">
        <v>1175</v>
      </c>
      <c r="G618">
        <v>24</v>
      </c>
      <c r="H618">
        <f t="shared" si="41"/>
        <v>7200</v>
      </c>
      <c r="I618">
        <v>600</v>
      </c>
      <c r="J618">
        <v>600</v>
      </c>
      <c r="K618">
        <v>600</v>
      </c>
      <c r="L618">
        <v>600</v>
      </c>
      <c r="M618">
        <v>600</v>
      </c>
      <c r="N618">
        <v>600</v>
      </c>
      <c r="O618">
        <v>600</v>
      </c>
      <c r="P618">
        <v>600</v>
      </c>
      <c r="Q618">
        <v>600</v>
      </c>
      <c r="R618">
        <v>600</v>
      </c>
      <c r="S618">
        <v>600</v>
      </c>
      <c r="T618">
        <v>600</v>
      </c>
      <c r="U618">
        <f t="shared" si="40"/>
        <v>1</v>
      </c>
    </row>
    <row r="619" spans="1:21">
      <c r="A619" t="str">
        <f t="shared" si="42"/>
        <v>22.1-12</v>
      </c>
      <c r="B619">
        <f t="shared" si="43"/>
        <v>12</v>
      </c>
      <c r="C619">
        <v>22</v>
      </c>
      <c r="D619" t="s">
        <v>1614</v>
      </c>
      <c r="E619" t="s">
        <v>1119</v>
      </c>
      <c r="F619" t="s">
        <v>1175</v>
      </c>
      <c r="G619">
        <v>24</v>
      </c>
      <c r="H619">
        <f t="shared" si="41"/>
        <v>7200</v>
      </c>
      <c r="I619">
        <v>600</v>
      </c>
      <c r="J619">
        <v>600</v>
      </c>
      <c r="K619">
        <v>600</v>
      </c>
      <c r="L619">
        <v>600</v>
      </c>
      <c r="M619">
        <v>600</v>
      </c>
      <c r="N619">
        <v>600</v>
      </c>
      <c r="O619">
        <v>600</v>
      </c>
      <c r="P619">
        <v>600</v>
      </c>
      <c r="Q619">
        <v>600</v>
      </c>
      <c r="R619">
        <v>600</v>
      </c>
      <c r="S619">
        <v>600</v>
      </c>
      <c r="T619">
        <v>600</v>
      </c>
      <c r="U619">
        <f t="shared" si="40"/>
        <v>1</v>
      </c>
    </row>
    <row r="620" spans="1:21">
      <c r="A620" t="str">
        <f t="shared" si="42"/>
        <v>22.1-13</v>
      </c>
      <c r="B620">
        <f t="shared" si="43"/>
        <v>13</v>
      </c>
      <c r="C620">
        <v>22</v>
      </c>
      <c r="D620" t="s">
        <v>1615</v>
      </c>
      <c r="E620" t="s">
        <v>1119</v>
      </c>
      <c r="F620" t="s">
        <v>1175</v>
      </c>
      <c r="G620">
        <v>24</v>
      </c>
      <c r="H620">
        <f t="shared" si="41"/>
        <v>4800</v>
      </c>
      <c r="I620">
        <v>600</v>
      </c>
      <c r="J620">
        <v>600</v>
      </c>
      <c r="K620">
        <v>600</v>
      </c>
      <c r="L620">
        <v>600</v>
      </c>
      <c r="M620">
        <v>600</v>
      </c>
      <c r="N620">
        <v>600</v>
      </c>
      <c r="O620">
        <v>600</v>
      </c>
      <c r="P620">
        <v>600</v>
      </c>
      <c r="Q620" t="s">
        <v>2523</v>
      </c>
      <c r="R620" t="s">
        <v>2523</v>
      </c>
      <c r="S620" t="s">
        <v>2523</v>
      </c>
      <c r="T620" t="s">
        <v>2523</v>
      </c>
      <c r="U620">
        <f t="shared" si="40"/>
        <v>2</v>
      </c>
    </row>
    <row r="621" spans="1:21">
      <c r="A621" t="str">
        <f t="shared" si="42"/>
        <v>22.1-14</v>
      </c>
      <c r="B621">
        <f t="shared" si="43"/>
        <v>14</v>
      </c>
      <c r="C621">
        <v>22</v>
      </c>
      <c r="D621" t="s">
        <v>1616</v>
      </c>
      <c r="E621" t="s">
        <v>1119</v>
      </c>
      <c r="F621" t="s">
        <v>1175</v>
      </c>
      <c r="G621">
        <v>24</v>
      </c>
      <c r="H621">
        <f t="shared" si="41"/>
        <v>7200</v>
      </c>
      <c r="I621">
        <v>600</v>
      </c>
      <c r="J621">
        <v>600</v>
      </c>
      <c r="K621">
        <v>600</v>
      </c>
      <c r="L621">
        <v>600</v>
      </c>
      <c r="M621">
        <v>600</v>
      </c>
      <c r="N621">
        <v>600</v>
      </c>
      <c r="O621">
        <v>600</v>
      </c>
      <c r="P621">
        <v>600</v>
      </c>
      <c r="Q621">
        <v>600</v>
      </c>
      <c r="R621">
        <v>600</v>
      </c>
      <c r="S621">
        <v>600</v>
      </c>
      <c r="T621">
        <v>600</v>
      </c>
      <c r="U621">
        <f t="shared" si="40"/>
        <v>1</v>
      </c>
    </row>
    <row r="622" spans="1:21">
      <c r="A622" t="str">
        <f t="shared" si="42"/>
        <v>22.1-15</v>
      </c>
      <c r="B622">
        <f t="shared" si="43"/>
        <v>15</v>
      </c>
      <c r="C622">
        <v>22</v>
      </c>
      <c r="D622" t="s">
        <v>1617</v>
      </c>
      <c r="E622" t="s">
        <v>1119</v>
      </c>
      <c r="F622" t="s">
        <v>1175</v>
      </c>
      <c r="G622">
        <v>24</v>
      </c>
      <c r="H622">
        <f t="shared" si="41"/>
        <v>7200</v>
      </c>
      <c r="I622">
        <v>600</v>
      </c>
      <c r="J622">
        <v>600</v>
      </c>
      <c r="K622">
        <v>600</v>
      </c>
      <c r="L622">
        <v>600</v>
      </c>
      <c r="M622">
        <v>600</v>
      </c>
      <c r="N622">
        <v>600</v>
      </c>
      <c r="O622">
        <v>600</v>
      </c>
      <c r="P622">
        <v>600</v>
      </c>
      <c r="Q622">
        <v>600</v>
      </c>
      <c r="R622">
        <v>600</v>
      </c>
      <c r="S622">
        <v>600</v>
      </c>
      <c r="T622">
        <v>600</v>
      </c>
      <c r="U622">
        <f t="shared" si="40"/>
        <v>1</v>
      </c>
    </row>
    <row r="623" spans="1:21">
      <c r="A623" t="str">
        <f t="shared" si="42"/>
        <v>22.1-16</v>
      </c>
      <c r="B623">
        <f t="shared" si="43"/>
        <v>16</v>
      </c>
      <c r="C623">
        <v>22</v>
      </c>
      <c r="D623" t="s">
        <v>1618</v>
      </c>
      <c r="E623" t="s">
        <v>1119</v>
      </c>
      <c r="F623" t="s">
        <v>1175</v>
      </c>
      <c r="G623">
        <v>24</v>
      </c>
      <c r="H623">
        <f t="shared" si="41"/>
        <v>7200</v>
      </c>
      <c r="I623">
        <v>600</v>
      </c>
      <c r="J623">
        <v>600</v>
      </c>
      <c r="K623">
        <v>600</v>
      </c>
      <c r="L623">
        <v>600</v>
      </c>
      <c r="M623">
        <v>600</v>
      </c>
      <c r="N623">
        <v>600</v>
      </c>
      <c r="O623">
        <v>600</v>
      </c>
      <c r="P623">
        <v>600</v>
      </c>
      <c r="Q623">
        <v>600</v>
      </c>
      <c r="R623">
        <v>600</v>
      </c>
      <c r="S623">
        <v>600</v>
      </c>
      <c r="T623">
        <v>600</v>
      </c>
      <c r="U623">
        <f t="shared" si="40"/>
        <v>1</v>
      </c>
    </row>
    <row r="624" spans="1:21">
      <c r="A624" t="str">
        <f t="shared" si="42"/>
        <v>22.1-17</v>
      </c>
      <c r="B624">
        <f t="shared" si="43"/>
        <v>17</v>
      </c>
      <c r="C624">
        <v>22</v>
      </c>
      <c r="D624" t="s">
        <v>1619</v>
      </c>
      <c r="E624" t="s">
        <v>1119</v>
      </c>
      <c r="F624" t="s">
        <v>1175</v>
      </c>
      <c r="G624">
        <v>24</v>
      </c>
      <c r="H624">
        <f t="shared" si="41"/>
        <v>7200</v>
      </c>
      <c r="I624">
        <v>600</v>
      </c>
      <c r="J624">
        <v>600</v>
      </c>
      <c r="K624">
        <v>600</v>
      </c>
      <c r="L624">
        <v>600</v>
      </c>
      <c r="M624">
        <v>600</v>
      </c>
      <c r="N624">
        <v>600</v>
      </c>
      <c r="O624">
        <v>600</v>
      </c>
      <c r="P624">
        <v>600</v>
      </c>
      <c r="Q624">
        <v>600</v>
      </c>
      <c r="R624">
        <v>600</v>
      </c>
      <c r="S624">
        <v>600</v>
      </c>
      <c r="T624">
        <v>600</v>
      </c>
      <c r="U624">
        <f t="shared" si="40"/>
        <v>1</v>
      </c>
    </row>
    <row r="625" spans="1:21">
      <c r="A625" t="str">
        <f t="shared" si="42"/>
        <v>22.1-18</v>
      </c>
      <c r="B625">
        <f t="shared" si="43"/>
        <v>18</v>
      </c>
      <c r="C625">
        <v>22</v>
      </c>
      <c r="D625" t="s">
        <v>2724</v>
      </c>
      <c r="E625" t="s">
        <v>1119</v>
      </c>
      <c r="F625" t="s">
        <v>1175</v>
      </c>
      <c r="G625">
        <v>24</v>
      </c>
      <c r="H625">
        <f t="shared" si="41"/>
        <v>1200</v>
      </c>
      <c r="I625" t="s">
        <v>2523</v>
      </c>
      <c r="J625" t="s">
        <v>2523</v>
      </c>
      <c r="K625" t="s">
        <v>2523</v>
      </c>
      <c r="L625" t="s">
        <v>2523</v>
      </c>
      <c r="M625" t="s">
        <v>2523</v>
      </c>
      <c r="N625" t="s">
        <v>2523</v>
      </c>
      <c r="O625" t="s">
        <v>2523</v>
      </c>
      <c r="P625" t="s">
        <v>2523</v>
      </c>
      <c r="Q625" t="s">
        <v>2523</v>
      </c>
      <c r="R625" t="s">
        <v>2523</v>
      </c>
      <c r="S625">
        <v>600</v>
      </c>
      <c r="T625">
        <v>600</v>
      </c>
      <c r="U625">
        <f t="shared" si="40"/>
        <v>1</v>
      </c>
    </row>
    <row r="626" spans="1:21">
      <c r="A626" t="str">
        <f t="shared" si="42"/>
        <v>22.1-19</v>
      </c>
      <c r="B626">
        <f t="shared" si="43"/>
        <v>19</v>
      </c>
      <c r="C626">
        <v>22</v>
      </c>
      <c r="D626" t="s">
        <v>2725</v>
      </c>
      <c r="E626" t="s">
        <v>1119</v>
      </c>
      <c r="F626" t="s">
        <v>1175</v>
      </c>
      <c r="G626">
        <v>24</v>
      </c>
      <c r="H626">
        <f t="shared" si="41"/>
        <v>1200</v>
      </c>
      <c r="I626" t="s">
        <v>2523</v>
      </c>
      <c r="J626" t="s">
        <v>2523</v>
      </c>
      <c r="K626" t="s">
        <v>2523</v>
      </c>
      <c r="L626" t="s">
        <v>2523</v>
      </c>
      <c r="M626" t="s">
        <v>2523</v>
      </c>
      <c r="N626" t="s">
        <v>2523</v>
      </c>
      <c r="O626" t="s">
        <v>2523</v>
      </c>
      <c r="P626" t="s">
        <v>2523</v>
      </c>
      <c r="Q626" t="s">
        <v>2523</v>
      </c>
      <c r="R626" t="s">
        <v>2523</v>
      </c>
      <c r="S626">
        <v>600</v>
      </c>
      <c r="T626">
        <v>600</v>
      </c>
      <c r="U626">
        <f t="shared" si="40"/>
        <v>1</v>
      </c>
    </row>
    <row r="627" spans="1:21">
      <c r="A627" t="str">
        <f t="shared" si="42"/>
        <v>22.1-20</v>
      </c>
      <c r="B627">
        <f t="shared" si="43"/>
        <v>20</v>
      </c>
      <c r="C627">
        <v>22</v>
      </c>
      <c r="D627" t="s">
        <v>1620</v>
      </c>
      <c r="E627" t="s">
        <v>1119</v>
      </c>
      <c r="F627" t="s">
        <v>1175</v>
      </c>
      <c r="G627">
        <v>24</v>
      </c>
      <c r="H627">
        <f t="shared" si="41"/>
        <v>1800</v>
      </c>
      <c r="I627">
        <v>600</v>
      </c>
      <c r="J627">
        <v>600</v>
      </c>
      <c r="K627">
        <v>600</v>
      </c>
      <c r="L627" t="s">
        <v>2523</v>
      </c>
      <c r="M627" t="s">
        <v>2523</v>
      </c>
      <c r="N627" t="s">
        <v>2523</v>
      </c>
      <c r="O627" t="s">
        <v>2523</v>
      </c>
      <c r="P627" t="s">
        <v>2523</v>
      </c>
      <c r="Q627" t="s">
        <v>2523</v>
      </c>
      <c r="R627" t="s">
        <v>2523</v>
      </c>
      <c r="S627" t="s">
        <v>2523</v>
      </c>
      <c r="T627" t="s">
        <v>2523</v>
      </c>
      <c r="U627">
        <f t="shared" si="40"/>
        <v>1</v>
      </c>
    </row>
    <row r="628" spans="1:21">
      <c r="A628" t="str">
        <f t="shared" si="42"/>
        <v>22.1-21</v>
      </c>
      <c r="B628">
        <f t="shared" si="43"/>
        <v>21</v>
      </c>
      <c r="C628">
        <v>22</v>
      </c>
      <c r="D628" t="s">
        <v>1621</v>
      </c>
      <c r="E628" t="s">
        <v>1119</v>
      </c>
      <c r="F628" t="s">
        <v>1175</v>
      </c>
      <c r="G628">
        <v>24</v>
      </c>
      <c r="H628">
        <f t="shared" si="41"/>
        <v>7200</v>
      </c>
      <c r="I628">
        <v>600</v>
      </c>
      <c r="J628">
        <v>600</v>
      </c>
      <c r="K628">
        <v>600</v>
      </c>
      <c r="L628">
        <v>600</v>
      </c>
      <c r="M628">
        <v>600</v>
      </c>
      <c r="N628">
        <v>600</v>
      </c>
      <c r="O628">
        <v>600</v>
      </c>
      <c r="P628">
        <v>600</v>
      </c>
      <c r="Q628">
        <v>600</v>
      </c>
      <c r="R628">
        <v>600</v>
      </c>
      <c r="S628">
        <v>600</v>
      </c>
      <c r="T628">
        <v>600</v>
      </c>
      <c r="U628">
        <f t="shared" si="40"/>
        <v>1</v>
      </c>
    </row>
    <row r="629" spans="1:21">
      <c r="A629" t="str">
        <f t="shared" si="42"/>
        <v>22.1-22</v>
      </c>
      <c r="B629">
        <f t="shared" si="43"/>
        <v>22</v>
      </c>
      <c r="C629">
        <v>22</v>
      </c>
      <c r="D629" t="s">
        <v>1622</v>
      </c>
      <c r="E629" t="s">
        <v>1119</v>
      </c>
      <c r="F629" t="s">
        <v>1175</v>
      </c>
      <c r="G629">
        <v>24</v>
      </c>
      <c r="H629">
        <f t="shared" si="41"/>
        <v>7200</v>
      </c>
      <c r="I629">
        <v>600</v>
      </c>
      <c r="J629">
        <v>600</v>
      </c>
      <c r="K629">
        <v>600</v>
      </c>
      <c r="L629">
        <v>600</v>
      </c>
      <c r="M629">
        <v>600</v>
      </c>
      <c r="N629">
        <v>600</v>
      </c>
      <c r="O629">
        <v>600</v>
      </c>
      <c r="P629">
        <v>600</v>
      </c>
      <c r="Q629">
        <v>600</v>
      </c>
      <c r="R629">
        <v>600</v>
      </c>
      <c r="S629">
        <v>600</v>
      </c>
      <c r="T629">
        <v>600</v>
      </c>
      <c r="U629">
        <f t="shared" si="40"/>
        <v>1</v>
      </c>
    </row>
    <row r="630" spans="1:21">
      <c r="A630" t="str">
        <f t="shared" si="42"/>
        <v>22.1-23</v>
      </c>
      <c r="B630">
        <f t="shared" si="43"/>
        <v>23</v>
      </c>
      <c r="C630">
        <v>22</v>
      </c>
      <c r="D630" t="s">
        <v>1623</v>
      </c>
      <c r="E630" t="s">
        <v>1119</v>
      </c>
      <c r="F630" t="s">
        <v>1175</v>
      </c>
      <c r="G630">
        <v>24</v>
      </c>
      <c r="H630">
        <f t="shared" si="41"/>
        <v>7200</v>
      </c>
      <c r="I630">
        <v>600</v>
      </c>
      <c r="J630">
        <v>600</v>
      </c>
      <c r="K630">
        <v>600</v>
      </c>
      <c r="L630">
        <v>600</v>
      </c>
      <c r="M630">
        <v>600</v>
      </c>
      <c r="N630">
        <v>600</v>
      </c>
      <c r="O630">
        <v>600</v>
      </c>
      <c r="P630">
        <v>600</v>
      </c>
      <c r="Q630">
        <v>600</v>
      </c>
      <c r="R630">
        <v>600</v>
      </c>
      <c r="S630">
        <v>600</v>
      </c>
      <c r="T630">
        <v>600</v>
      </c>
      <c r="U630">
        <f t="shared" si="40"/>
        <v>1</v>
      </c>
    </row>
    <row r="631" spans="1:21">
      <c r="A631" t="str">
        <f t="shared" si="42"/>
        <v>22.1-24</v>
      </c>
      <c r="B631">
        <f t="shared" si="43"/>
        <v>24</v>
      </c>
      <c r="C631">
        <v>22</v>
      </c>
      <c r="D631" t="s">
        <v>1624</v>
      </c>
      <c r="E631" t="s">
        <v>1119</v>
      </c>
      <c r="F631" t="s">
        <v>1175</v>
      </c>
      <c r="G631">
        <v>24</v>
      </c>
      <c r="H631">
        <f t="shared" si="41"/>
        <v>7200</v>
      </c>
      <c r="I631">
        <v>600</v>
      </c>
      <c r="J631">
        <v>600</v>
      </c>
      <c r="K631">
        <v>600</v>
      </c>
      <c r="L631">
        <v>600</v>
      </c>
      <c r="M631">
        <v>600</v>
      </c>
      <c r="N631">
        <v>600</v>
      </c>
      <c r="O631">
        <v>600</v>
      </c>
      <c r="P631">
        <v>600</v>
      </c>
      <c r="Q631">
        <v>600</v>
      </c>
      <c r="R631">
        <v>600</v>
      </c>
      <c r="S631">
        <v>600</v>
      </c>
      <c r="T631">
        <v>600</v>
      </c>
      <c r="U631">
        <f t="shared" si="40"/>
        <v>1</v>
      </c>
    </row>
    <row r="632" spans="1:21">
      <c r="A632" t="str">
        <f t="shared" si="42"/>
        <v>22.1-25</v>
      </c>
      <c r="B632">
        <f t="shared" si="43"/>
        <v>25</v>
      </c>
      <c r="C632">
        <v>22</v>
      </c>
      <c r="D632" t="s">
        <v>2726</v>
      </c>
      <c r="E632" t="s">
        <v>1121</v>
      </c>
      <c r="F632" t="s">
        <v>1175</v>
      </c>
      <c r="G632">
        <v>24</v>
      </c>
      <c r="H632">
        <f t="shared" si="41"/>
        <v>4460</v>
      </c>
      <c r="I632" t="s">
        <v>2523</v>
      </c>
      <c r="J632" t="s">
        <v>2523</v>
      </c>
      <c r="K632" t="s">
        <v>2523</v>
      </c>
      <c r="L632" t="s">
        <v>2523</v>
      </c>
      <c r="M632" t="s">
        <v>2523</v>
      </c>
      <c r="N632" t="s">
        <v>2523</v>
      </c>
      <c r="O632" t="s">
        <v>2523</v>
      </c>
      <c r="P632" t="s">
        <v>2523</v>
      </c>
      <c r="Q632" t="s">
        <v>2523</v>
      </c>
      <c r="R632" t="s">
        <v>2523</v>
      </c>
      <c r="S632">
        <v>2230</v>
      </c>
      <c r="T632">
        <v>2230</v>
      </c>
      <c r="U632">
        <f t="shared" si="40"/>
        <v>1</v>
      </c>
    </row>
    <row r="633" spans="1:21">
      <c r="A633" t="str">
        <f t="shared" si="42"/>
        <v>22.1-26</v>
      </c>
      <c r="B633">
        <f t="shared" si="43"/>
        <v>26</v>
      </c>
      <c r="C633">
        <v>22</v>
      </c>
      <c r="D633" t="s">
        <v>1625</v>
      </c>
      <c r="E633" t="s">
        <v>1121</v>
      </c>
      <c r="F633" t="s">
        <v>1175</v>
      </c>
      <c r="G633">
        <v>24</v>
      </c>
      <c r="H633">
        <f t="shared" si="41"/>
        <v>8920</v>
      </c>
      <c r="I633">
        <v>2230</v>
      </c>
      <c r="J633">
        <v>2230</v>
      </c>
      <c r="K633">
        <v>2230</v>
      </c>
      <c r="L633">
        <v>2230</v>
      </c>
      <c r="M633" t="s">
        <v>2523</v>
      </c>
      <c r="N633" t="s">
        <v>2523</v>
      </c>
      <c r="O633" t="s">
        <v>2523</v>
      </c>
      <c r="P633" t="s">
        <v>2523</v>
      </c>
      <c r="Q633" t="s">
        <v>2523</v>
      </c>
      <c r="R633" t="s">
        <v>2523</v>
      </c>
      <c r="S633" t="s">
        <v>2523</v>
      </c>
      <c r="T633" t="s">
        <v>2523</v>
      </c>
      <c r="U633">
        <f t="shared" si="40"/>
        <v>1</v>
      </c>
    </row>
    <row r="634" spans="1:21">
      <c r="A634" t="str">
        <f t="shared" si="42"/>
        <v>22.1-27</v>
      </c>
      <c r="B634">
        <f t="shared" si="43"/>
        <v>27</v>
      </c>
      <c r="C634">
        <v>22</v>
      </c>
      <c r="D634" t="s">
        <v>1626</v>
      </c>
      <c r="E634" t="s">
        <v>1121</v>
      </c>
      <c r="F634" t="s">
        <v>1175</v>
      </c>
      <c r="G634">
        <v>24</v>
      </c>
      <c r="H634">
        <f t="shared" si="41"/>
        <v>26760</v>
      </c>
      <c r="I634">
        <v>2230</v>
      </c>
      <c r="J634">
        <v>2230</v>
      </c>
      <c r="K634">
        <v>2230</v>
      </c>
      <c r="L634">
        <v>2230</v>
      </c>
      <c r="M634">
        <v>2230</v>
      </c>
      <c r="N634">
        <v>2230</v>
      </c>
      <c r="O634">
        <v>2230</v>
      </c>
      <c r="P634">
        <v>2230</v>
      </c>
      <c r="Q634">
        <v>2230</v>
      </c>
      <c r="R634">
        <v>2230</v>
      </c>
      <c r="S634">
        <v>2230</v>
      </c>
      <c r="T634">
        <v>2230</v>
      </c>
      <c r="U634">
        <f t="shared" si="40"/>
        <v>1</v>
      </c>
    </row>
    <row r="635" spans="1:21">
      <c r="A635" t="str">
        <f t="shared" si="42"/>
        <v>22.1-28</v>
      </c>
      <c r="B635">
        <f t="shared" si="43"/>
        <v>28</v>
      </c>
      <c r="C635">
        <v>22</v>
      </c>
      <c r="D635" t="s">
        <v>1627</v>
      </c>
      <c r="E635" t="s">
        <v>1121</v>
      </c>
      <c r="F635" t="s">
        <v>1175</v>
      </c>
      <c r="G635">
        <v>24</v>
      </c>
      <c r="H635">
        <f t="shared" si="41"/>
        <v>26760</v>
      </c>
      <c r="I635">
        <v>2230</v>
      </c>
      <c r="J635">
        <v>2230</v>
      </c>
      <c r="K635">
        <v>2230</v>
      </c>
      <c r="L635">
        <v>2230</v>
      </c>
      <c r="M635">
        <v>2230</v>
      </c>
      <c r="N635">
        <v>2230</v>
      </c>
      <c r="O635">
        <v>2230</v>
      </c>
      <c r="P635">
        <v>2230</v>
      </c>
      <c r="Q635">
        <v>2230</v>
      </c>
      <c r="R635">
        <v>2230</v>
      </c>
      <c r="S635">
        <v>2230</v>
      </c>
      <c r="T635">
        <v>2230</v>
      </c>
      <c r="U635">
        <f t="shared" si="40"/>
        <v>1</v>
      </c>
    </row>
    <row r="636" spans="1:21">
      <c r="A636" t="str">
        <f t="shared" si="42"/>
        <v>22.1-29</v>
      </c>
      <c r="B636">
        <f t="shared" si="43"/>
        <v>29</v>
      </c>
      <c r="C636">
        <v>22</v>
      </c>
      <c r="D636" t="s">
        <v>1615</v>
      </c>
      <c r="E636" t="s">
        <v>1121</v>
      </c>
      <c r="F636" t="s">
        <v>1175</v>
      </c>
      <c r="G636">
        <v>24</v>
      </c>
      <c r="H636">
        <f t="shared" si="41"/>
        <v>4460</v>
      </c>
      <c r="I636" t="s">
        <v>2523</v>
      </c>
      <c r="J636" t="s">
        <v>2523</v>
      </c>
      <c r="K636" t="s">
        <v>2523</v>
      </c>
      <c r="L636" t="s">
        <v>2523</v>
      </c>
      <c r="M636" t="s">
        <v>2523</v>
      </c>
      <c r="N636" t="s">
        <v>2523</v>
      </c>
      <c r="O636" t="s">
        <v>2523</v>
      </c>
      <c r="P636" t="s">
        <v>2523</v>
      </c>
      <c r="Q636" t="s">
        <v>2523</v>
      </c>
      <c r="R636" t="s">
        <v>2523</v>
      </c>
      <c r="S636">
        <v>2230</v>
      </c>
      <c r="T636">
        <v>2230</v>
      </c>
      <c r="U636">
        <f t="shared" si="40"/>
        <v>2</v>
      </c>
    </row>
    <row r="637" spans="1:21">
      <c r="A637" t="str">
        <f t="shared" si="42"/>
        <v>22.1-30</v>
      </c>
      <c r="B637">
        <f t="shared" si="43"/>
        <v>30</v>
      </c>
      <c r="C637">
        <v>22</v>
      </c>
      <c r="D637" t="s">
        <v>1628</v>
      </c>
      <c r="E637" t="s">
        <v>1121</v>
      </c>
      <c r="F637" t="s">
        <v>1175</v>
      </c>
      <c r="G637">
        <v>24</v>
      </c>
      <c r="H637">
        <f t="shared" ref="H637:H697" si="44">SUM(I637:T637)</f>
        <v>8920</v>
      </c>
      <c r="I637">
        <v>2230</v>
      </c>
      <c r="J637">
        <v>2230</v>
      </c>
      <c r="K637">
        <v>2230</v>
      </c>
      <c r="L637">
        <v>2230</v>
      </c>
      <c r="M637" t="s">
        <v>2523</v>
      </c>
      <c r="N637" t="s">
        <v>2523</v>
      </c>
      <c r="O637" t="s">
        <v>2523</v>
      </c>
      <c r="P637" t="s">
        <v>2523</v>
      </c>
      <c r="Q637" t="s">
        <v>2523</v>
      </c>
      <c r="R637" t="s">
        <v>2523</v>
      </c>
      <c r="S637" t="s">
        <v>2523</v>
      </c>
      <c r="T637" t="s">
        <v>2523</v>
      </c>
      <c r="U637">
        <f t="shared" si="40"/>
        <v>1</v>
      </c>
    </row>
    <row r="638" spans="1:21">
      <c r="A638" t="str">
        <f t="shared" si="42"/>
        <v>22.1-31</v>
      </c>
      <c r="B638">
        <f t="shared" si="43"/>
        <v>31</v>
      </c>
      <c r="C638">
        <v>22</v>
      </c>
      <c r="D638" t="s">
        <v>2727</v>
      </c>
      <c r="E638" t="s">
        <v>1121</v>
      </c>
      <c r="F638" t="s">
        <v>1175</v>
      </c>
      <c r="G638">
        <v>24</v>
      </c>
      <c r="H638">
        <f t="shared" si="44"/>
        <v>4460</v>
      </c>
      <c r="I638" t="s">
        <v>2523</v>
      </c>
      <c r="J638" t="s">
        <v>2523</v>
      </c>
      <c r="K638" t="s">
        <v>2523</v>
      </c>
      <c r="L638" t="s">
        <v>2523</v>
      </c>
      <c r="M638" t="s">
        <v>2523</v>
      </c>
      <c r="N638" t="s">
        <v>2523</v>
      </c>
      <c r="O638" t="s">
        <v>2523</v>
      </c>
      <c r="P638" t="s">
        <v>2523</v>
      </c>
      <c r="Q638" t="s">
        <v>2523</v>
      </c>
      <c r="R638" t="s">
        <v>2523</v>
      </c>
      <c r="S638">
        <v>2230</v>
      </c>
      <c r="T638">
        <v>2230</v>
      </c>
      <c r="U638">
        <f t="shared" si="40"/>
        <v>1</v>
      </c>
    </row>
    <row r="639" spans="1:21">
      <c r="A639" t="str">
        <f t="shared" si="42"/>
        <v>22.1-32</v>
      </c>
      <c r="B639">
        <f t="shared" si="43"/>
        <v>32</v>
      </c>
      <c r="C639">
        <v>22</v>
      </c>
      <c r="D639" t="s">
        <v>1629</v>
      </c>
      <c r="E639" t="s">
        <v>1121</v>
      </c>
      <c r="F639" t="s">
        <v>1175</v>
      </c>
      <c r="G639">
        <v>24</v>
      </c>
      <c r="H639">
        <f t="shared" si="44"/>
        <v>11150</v>
      </c>
      <c r="I639">
        <v>2230</v>
      </c>
      <c r="J639">
        <v>2230</v>
      </c>
      <c r="K639">
        <v>2230</v>
      </c>
      <c r="L639">
        <v>2230</v>
      </c>
      <c r="M639">
        <v>2230</v>
      </c>
      <c r="N639" t="s">
        <v>2523</v>
      </c>
      <c r="O639" t="s">
        <v>2523</v>
      </c>
      <c r="P639" t="s">
        <v>2523</v>
      </c>
      <c r="Q639" t="s">
        <v>2523</v>
      </c>
      <c r="R639" t="s">
        <v>2523</v>
      </c>
      <c r="S639" t="s">
        <v>2523</v>
      </c>
      <c r="T639" t="s">
        <v>2523</v>
      </c>
      <c r="U639">
        <f t="shared" si="40"/>
        <v>1</v>
      </c>
    </row>
    <row r="640" spans="1:21">
      <c r="A640" t="str">
        <f t="shared" si="42"/>
        <v>22.1-33</v>
      </c>
      <c r="B640">
        <f t="shared" si="43"/>
        <v>33</v>
      </c>
      <c r="C640">
        <v>22</v>
      </c>
      <c r="D640" t="s">
        <v>1630</v>
      </c>
      <c r="E640" t="s">
        <v>1121</v>
      </c>
      <c r="F640" t="s">
        <v>1175</v>
      </c>
      <c r="G640">
        <v>24</v>
      </c>
      <c r="H640">
        <f t="shared" si="44"/>
        <v>26760</v>
      </c>
      <c r="I640">
        <v>2230</v>
      </c>
      <c r="J640">
        <v>2230</v>
      </c>
      <c r="K640">
        <v>2230</v>
      </c>
      <c r="L640">
        <v>2230</v>
      </c>
      <c r="M640">
        <v>2230</v>
      </c>
      <c r="N640">
        <v>2230</v>
      </c>
      <c r="O640">
        <v>2230</v>
      </c>
      <c r="P640">
        <v>2230</v>
      </c>
      <c r="Q640">
        <v>2230</v>
      </c>
      <c r="R640">
        <v>2230</v>
      </c>
      <c r="S640">
        <v>2230</v>
      </c>
      <c r="T640">
        <v>2230</v>
      </c>
      <c r="U640">
        <f t="shared" si="40"/>
        <v>1</v>
      </c>
    </row>
    <row r="641" spans="1:21">
      <c r="A641" t="str">
        <f t="shared" si="42"/>
        <v>22.1-34</v>
      </c>
      <c r="B641">
        <f t="shared" si="43"/>
        <v>34</v>
      </c>
      <c r="C641">
        <v>22</v>
      </c>
      <c r="D641" t="s">
        <v>2458</v>
      </c>
      <c r="E641" t="s">
        <v>1178</v>
      </c>
      <c r="F641" t="s">
        <v>1175</v>
      </c>
      <c r="G641">
        <v>12</v>
      </c>
      <c r="H641">
        <f t="shared" si="44"/>
        <v>42770</v>
      </c>
      <c r="I641" t="s">
        <v>2523</v>
      </c>
      <c r="J641" t="s">
        <v>2523</v>
      </c>
      <c r="K641">
        <v>6110</v>
      </c>
      <c r="L641">
        <v>6110</v>
      </c>
      <c r="M641">
        <v>6110</v>
      </c>
      <c r="N641">
        <v>6110</v>
      </c>
      <c r="O641">
        <v>6110</v>
      </c>
      <c r="P641">
        <v>6110</v>
      </c>
      <c r="Q641">
        <v>6110</v>
      </c>
      <c r="R641" t="s">
        <v>2523</v>
      </c>
      <c r="S641" t="s">
        <v>2523</v>
      </c>
      <c r="T641" t="s">
        <v>2523</v>
      </c>
      <c r="U641">
        <f t="shared" si="40"/>
        <v>1</v>
      </c>
    </row>
    <row r="642" spans="1:21">
      <c r="A642" t="str">
        <f t="shared" si="42"/>
        <v>22.1-35</v>
      </c>
      <c r="B642">
        <f t="shared" si="43"/>
        <v>35</v>
      </c>
      <c r="C642">
        <v>22</v>
      </c>
      <c r="D642" t="s">
        <v>2728</v>
      </c>
      <c r="E642" t="s">
        <v>1124</v>
      </c>
      <c r="F642" t="s">
        <v>1171</v>
      </c>
      <c r="G642">
        <v>60</v>
      </c>
      <c r="H642">
        <f t="shared" si="44"/>
        <v>4100</v>
      </c>
      <c r="I642" t="s">
        <v>2523</v>
      </c>
      <c r="J642" t="s">
        <v>2523</v>
      </c>
      <c r="K642" t="s">
        <v>2523</v>
      </c>
      <c r="L642" t="s">
        <v>2523</v>
      </c>
      <c r="M642" t="s">
        <v>2523</v>
      </c>
      <c r="N642" t="s">
        <v>2523</v>
      </c>
      <c r="O642" t="s">
        <v>2523</v>
      </c>
      <c r="P642">
        <v>820</v>
      </c>
      <c r="Q642">
        <v>820</v>
      </c>
      <c r="R642">
        <v>820</v>
      </c>
      <c r="S642">
        <v>820</v>
      </c>
      <c r="T642">
        <v>820</v>
      </c>
      <c r="U642">
        <f t="shared" ref="U642:U705" si="45">COUNTIF($D:$D,D642)</f>
        <v>1</v>
      </c>
    </row>
    <row r="643" spans="1:21">
      <c r="A643" t="str">
        <f t="shared" si="42"/>
        <v>22.1-36</v>
      </c>
      <c r="B643">
        <f t="shared" si="43"/>
        <v>36</v>
      </c>
      <c r="C643">
        <v>22</v>
      </c>
      <c r="D643" t="s">
        <v>1605</v>
      </c>
      <c r="E643" t="s">
        <v>1124</v>
      </c>
      <c r="F643" t="s">
        <v>1171</v>
      </c>
      <c r="G643">
        <v>60</v>
      </c>
      <c r="H643">
        <f t="shared" si="44"/>
        <v>4920</v>
      </c>
      <c r="I643">
        <v>820</v>
      </c>
      <c r="J643">
        <v>820</v>
      </c>
      <c r="K643">
        <v>820</v>
      </c>
      <c r="L643">
        <v>820</v>
      </c>
      <c r="M643">
        <v>820</v>
      </c>
      <c r="N643">
        <v>820</v>
      </c>
      <c r="O643" t="s">
        <v>2523</v>
      </c>
      <c r="P643" t="s">
        <v>2523</v>
      </c>
      <c r="Q643" t="s">
        <v>2523</v>
      </c>
      <c r="R643" t="s">
        <v>2523</v>
      </c>
      <c r="S643" t="s">
        <v>2523</v>
      </c>
      <c r="T643" t="s">
        <v>2523</v>
      </c>
      <c r="U643">
        <f t="shared" si="45"/>
        <v>1</v>
      </c>
    </row>
    <row r="644" spans="1:21">
      <c r="A644" t="str">
        <f t="shared" si="42"/>
        <v>22.1-37</v>
      </c>
      <c r="B644">
        <f t="shared" si="43"/>
        <v>37</v>
      </c>
      <c r="C644">
        <v>22</v>
      </c>
      <c r="D644" t="s">
        <v>1606</v>
      </c>
      <c r="E644" t="s">
        <v>1120</v>
      </c>
      <c r="F644" t="s">
        <v>1171</v>
      </c>
      <c r="G644">
        <v>60</v>
      </c>
      <c r="H644">
        <f t="shared" si="44"/>
        <v>33600</v>
      </c>
      <c r="I644">
        <v>2800</v>
      </c>
      <c r="J644">
        <v>2800</v>
      </c>
      <c r="K644">
        <v>2800</v>
      </c>
      <c r="L644">
        <v>2800</v>
      </c>
      <c r="M644">
        <v>2800</v>
      </c>
      <c r="N644">
        <v>2800</v>
      </c>
      <c r="O644">
        <v>2800</v>
      </c>
      <c r="P644">
        <v>2800</v>
      </c>
      <c r="Q644">
        <v>2800</v>
      </c>
      <c r="R644">
        <v>2800</v>
      </c>
      <c r="S644">
        <v>2800</v>
      </c>
      <c r="T644">
        <v>2800</v>
      </c>
      <c r="U644">
        <f t="shared" si="45"/>
        <v>1</v>
      </c>
    </row>
    <row r="645" spans="1:21">
      <c r="A645" t="str">
        <f t="shared" si="42"/>
        <v>22.1-38</v>
      </c>
      <c r="B645">
        <f t="shared" si="43"/>
        <v>38</v>
      </c>
      <c r="C645">
        <v>22</v>
      </c>
      <c r="D645" t="s">
        <v>1631</v>
      </c>
      <c r="E645" t="s">
        <v>1122</v>
      </c>
      <c r="F645" t="s">
        <v>1171</v>
      </c>
      <c r="G645">
        <v>30</v>
      </c>
      <c r="H645">
        <f t="shared" si="44"/>
        <v>85250</v>
      </c>
      <c r="I645">
        <v>7750</v>
      </c>
      <c r="J645">
        <v>7750</v>
      </c>
      <c r="K645">
        <v>7750</v>
      </c>
      <c r="L645">
        <v>7750</v>
      </c>
      <c r="M645">
        <v>7750</v>
      </c>
      <c r="N645">
        <v>7750</v>
      </c>
      <c r="O645">
        <v>7750</v>
      </c>
      <c r="P645">
        <v>7750</v>
      </c>
      <c r="Q645">
        <v>7750</v>
      </c>
      <c r="R645">
        <v>7750</v>
      </c>
      <c r="S645">
        <v>7750</v>
      </c>
      <c r="T645" t="s">
        <v>2523</v>
      </c>
      <c r="U645">
        <f t="shared" si="45"/>
        <v>1</v>
      </c>
    </row>
    <row r="646" spans="1:21">
      <c r="A646" t="str">
        <f t="shared" si="42"/>
        <v>23.1-1</v>
      </c>
      <c r="B646">
        <f t="shared" si="43"/>
        <v>1</v>
      </c>
      <c r="C646">
        <v>23</v>
      </c>
      <c r="D646" t="s">
        <v>1634</v>
      </c>
      <c r="E646" t="s">
        <v>1174</v>
      </c>
      <c r="F646" t="s">
        <v>1175</v>
      </c>
      <c r="G646">
        <v>48</v>
      </c>
      <c r="H646">
        <f t="shared" si="44"/>
        <v>39360</v>
      </c>
      <c r="I646">
        <v>3280</v>
      </c>
      <c r="J646">
        <v>3280</v>
      </c>
      <c r="K646">
        <v>3280</v>
      </c>
      <c r="L646">
        <v>3280</v>
      </c>
      <c r="M646">
        <v>3280</v>
      </c>
      <c r="N646">
        <v>3280</v>
      </c>
      <c r="O646">
        <v>3280</v>
      </c>
      <c r="P646">
        <v>3280</v>
      </c>
      <c r="Q646">
        <v>3280</v>
      </c>
      <c r="R646">
        <v>3280</v>
      </c>
      <c r="S646">
        <v>3280</v>
      </c>
      <c r="T646">
        <v>3280</v>
      </c>
      <c r="U646">
        <f t="shared" si="45"/>
        <v>1</v>
      </c>
    </row>
    <row r="647" spans="1:21">
      <c r="A647" t="str">
        <f t="shared" si="42"/>
        <v>23.1-2</v>
      </c>
      <c r="B647">
        <f t="shared" si="43"/>
        <v>2</v>
      </c>
      <c r="C647">
        <v>23</v>
      </c>
      <c r="D647" t="s">
        <v>1635</v>
      </c>
      <c r="E647" t="s">
        <v>1174</v>
      </c>
      <c r="F647" t="s">
        <v>1175</v>
      </c>
      <c r="G647">
        <v>48</v>
      </c>
      <c r="H647">
        <f t="shared" si="44"/>
        <v>32800</v>
      </c>
      <c r="I647">
        <v>3280</v>
      </c>
      <c r="J647">
        <v>3280</v>
      </c>
      <c r="K647">
        <v>3280</v>
      </c>
      <c r="L647">
        <v>3280</v>
      </c>
      <c r="M647">
        <v>3280</v>
      </c>
      <c r="N647">
        <v>3280</v>
      </c>
      <c r="O647">
        <v>3280</v>
      </c>
      <c r="P647">
        <v>3280</v>
      </c>
      <c r="Q647">
        <v>3280</v>
      </c>
      <c r="R647">
        <v>3280</v>
      </c>
      <c r="S647" t="s">
        <v>2523</v>
      </c>
      <c r="T647" t="s">
        <v>2523</v>
      </c>
      <c r="U647">
        <f t="shared" si="45"/>
        <v>1</v>
      </c>
    </row>
    <row r="648" spans="1:21">
      <c r="A648" t="str">
        <f t="shared" si="42"/>
        <v>23.1-3</v>
      </c>
      <c r="B648">
        <f t="shared" si="43"/>
        <v>3</v>
      </c>
      <c r="C648">
        <v>23</v>
      </c>
      <c r="D648" t="s">
        <v>1636</v>
      </c>
      <c r="E648" t="s">
        <v>1119</v>
      </c>
      <c r="F648" t="s">
        <v>1175</v>
      </c>
      <c r="G648">
        <v>24</v>
      </c>
      <c r="H648">
        <f t="shared" si="44"/>
        <v>6000</v>
      </c>
      <c r="I648">
        <v>600</v>
      </c>
      <c r="J648">
        <v>600</v>
      </c>
      <c r="K648">
        <v>600</v>
      </c>
      <c r="L648">
        <v>600</v>
      </c>
      <c r="M648">
        <v>600</v>
      </c>
      <c r="N648">
        <v>600</v>
      </c>
      <c r="O648">
        <v>600</v>
      </c>
      <c r="P648">
        <v>600</v>
      </c>
      <c r="Q648">
        <v>600</v>
      </c>
      <c r="R648">
        <v>600</v>
      </c>
      <c r="S648" t="s">
        <v>2523</v>
      </c>
      <c r="T648" t="s">
        <v>2523</v>
      </c>
      <c r="U648">
        <f t="shared" si="45"/>
        <v>1</v>
      </c>
    </row>
    <row r="649" spans="1:21">
      <c r="A649" t="str">
        <f t="shared" si="42"/>
        <v>23.1-4</v>
      </c>
      <c r="B649">
        <f t="shared" si="43"/>
        <v>4</v>
      </c>
      <c r="C649">
        <v>23</v>
      </c>
      <c r="D649" t="s">
        <v>1637</v>
      </c>
      <c r="E649" t="s">
        <v>1119</v>
      </c>
      <c r="F649" t="s">
        <v>1175</v>
      </c>
      <c r="G649">
        <v>24</v>
      </c>
      <c r="H649">
        <f t="shared" si="44"/>
        <v>7200</v>
      </c>
      <c r="I649">
        <v>600</v>
      </c>
      <c r="J649">
        <v>600</v>
      </c>
      <c r="K649">
        <v>600</v>
      </c>
      <c r="L649">
        <v>600</v>
      </c>
      <c r="M649">
        <v>600</v>
      </c>
      <c r="N649">
        <v>600</v>
      </c>
      <c r="O649">
        <v>600</v>
      </c>
      <c r="P649">
        <v>600</v>
      </c>
      <c r="Q649">
        <v>600</v>
      </c>
      <c r="R649">
        <v>600</v>
      </c>
      <c r="S649">
        <v>600</v>
      </c>
      <c r="T649">
        <v>600</v>
      </c>
      <c r="U649">
        <f t="shared" si="45"/>
        <v>1</v>
      </c>
    </row>
    <row r="650" spans="1:21">
      <c r="A650" t="str">
        <f t="shared" si="42"/>
        <v>23.1-5</v>
      </c>
      <c r="B650">
        <f t="shared" si="43"/>
        <v>5</v>
      </c>
      <c r="C650">
        <v>23</v>
      </c>
      <c r="D650" t="s">
        <v>1638</v>
      </c>
      <c r="E650" t="s">
        <v>1119</v>
      </c>
      <c r="F650" t="s">
        <v>1175</v>
      </c>
      <c r="G650">
        <v>24</v>
      </c>
      <c r="H650">
        <f t="shared" si="44"/>
        <v>6000</v>
      </c>
      <c r="I650">
        <v>600</v>
      </c>
      <c r="J650">
        <v>600</v>
      </c>
      <c r="K650">
        <v>600</v>
      </c>
      <c r="L650">
        <v>600</v>
      </c>
      <c r="M650">
        <v>600</v>
      </c>
      <c r="N650">
        <v>600</v>
      </c>
      <c r="O650">
        <v>600</v>
      </c>
      <c r="P650">
        <v>600</v>
      </c>
      <c r="Q650">
        <v>600</v>
      </c>
      <c r="R650">
        <v>600</v>
      </c>
      <c r="S650" t="s">
        <v>2523</v>
      </c>
      <c r="T650" t="s">
        <v>2523</v>
      </c>
      <c r="U650">
        <f t="shared" si="45"/>
        <v>1</v>
      </c>
    </row>
    <row r="651" spans="1:21">
      <c r="A651" t="str">
        <f t="shared" si="42"/>
        <v>23.1-6</v>
      </c>
      <c r="B651">
        <f t="shared" si="43"/>
        <v>6</v>
      </c>
      <c r="C651">
        <v>23</v>
      </c>
      <c r="D651" t="s">
        <v>1639</v>
      </c>
      <c r="E651" t="s">
        <v>1119</v>
      </c>
      <c r="F651" t="s">
        <v>1175</v>
      </c>
      <c r="G651">
        <v>24</v>
      </c>
      <c r="H651">
        <f t="shared" si="44"/>
        <v>6600</v>
      </c>
      <c r="I651">
        <v>600</v>
      </c>
      <c r="J651">
        <v>600</v>
      </c>
      <c r="K651">
        <v>600</v>
      </c>
      <c r="L651">
        <v>600</v>
      </c>
      <c r="M651">
        <v>600</v>
      </c>
      <c r="N651">
        <v>600</v>
      </c>
      <c r="O651">
        <v>600</v>
      </c>
      <c r="P651">
        <v>600</v>
      </c>
      <c r="Q651">
        <v>600</v>
      </c>
      <c r="R651">
        <v>600</v>
      </c>
      <c r="S651">
        <v>600</v>
      </c>
      <c r="T651" t="s">
        <v>2523</v>
      </c>
      <c r="U651">
        <f t="shared" si="45"/>
        <v>1</v>
      </c>
    </row>
    <row r="652" spans="1:21">
      <c r="A652" t="str">
        <f t="shared" si="42"/>
        <v>23.1-7</v>
      </c>
      <c r="B652">
        <f t="shared" si="43"/>
        <v>7</v>
      </c>
      <c r="C652">
        <v>23</v>
      </c>
      <c r="D652" t="s">
        <v>1640</v>
      </c>
      <c r="E652" t="s">
        <v>1119</v>
      </c>
      <c r="F652" t="s">
        <v>1175</v>
      </c>
      <c r="G652">
        <v>24</v>
      </c>
      <c r="H652">
        <f t="shared" si="44"/>
        <v>7200</v>
      </c>
      <c r="I652">
        <v>600</v>
      </c>
      <c r="J652">
        <v>600</v>
      </c>
      <c r="K652">
        <v>600</v>
      </c>
      <c r="L652">
        <v>600</v>
      </c>
      <c r="M652">
        <v>600</v>
      </c>
      <c r="N652">
        <v>600</v>
      </c>
      <c r="O652">
        <v>600</v>
      </c>
      <c r="P652">
        <v>600</v>
      </c>
      <c r="Q652">
        <v>600</v>
      </c>
      <c r="R652">
        <v>600</v>
      </c>
      <c r="S652">
        <v>600</v>
      </c>
      <c r="T652">
        <v>600</v>
      </c>
      <c r="U652">
        <f t="shared" si="45"/>
        <v>1</v>
      </c>
    </row>
    <row r="653" spans="1:21">
      <c r="A653" t="str">
        <f t="shared" si="42"/>
        <v>23.1-8</v>
      </c>
      <c r="B653">
        <f t="shared" si="43"/>
        <v>8</v>
      </c>
      <c r="C653">
        <v>23</v>
      </c>
      <c r="D653" t="s">
        <v>1641</v>
      </c>
      <c r="E653" t="s">
        <v>1119</v>
      </c>
      <c r="F653" t="s">
        <v>1175</v>
      </c>
      <c r="G653">
        <v>24</v>
      </c>
      <c r="H653">
        <f t="shared" si="44"/>
        <v>6600</v>
      </c>
      <c r="I653">
        <v>600</v>
      </c>
      <c r="J653">
        <v>600</v>
      </c>
      <c r="K653">
        <v>600</v>
      </c>
      <c r="L653">
        <v>600</v>
      </c>
      <c r="M653">
        <v>600</v>
      </c>
      <c r="N653">
        <v>600</v>
      </c>
      <c r="O653">
        <v>600</v>
      </c>
      <c r="P653">
        <v>600</v>
      </c>
      <c r="Q653">
        <v>600</v>
      </c>
      <c r="R653">
        <v>600</v>
      </c>
      <c r="S653">
        <v>600</v>
      </c>
      <c r="T653" t="s">
        <v>2523</v>
      </c>
      <c r="U653">
        <f t="shared" si="45"/>
        <v>1</v>
      </c>
    </row>
    <row r="654" spans="1:21">
      <c r="A654" t="str">
        <f t="shared" si="42"/>
        <v>23.1-9</v>
      </c>
      <c r="B654">
        <f t="shared" si="43"/>
        <v>9</v>
      </c>
      <c r="C654">
        <v>23</v>
      </c>
      <c r="D654" t="s">
        <v>1642</v>
      </c>
      <c r="E654" t="s">
        <v>1119</v>
      </c>
      <c r="F654" t="s">
        <v>1175</v>
      </c>
      <c r="G654">
        <v>24</v>
      </c>
      <c r="H654">
        <f t="shared" si="44"/>
        <v>6600</v>
      </c>
      <c r="I654">
        <v>600</v>
      </c>
      <c r="J654">
        <v>600</v>
      </c>
      <c r="K654">
        <v>600</v>
      </c>
      <c r="L654">
        <v>600</v>
      </c>
      <c r="M654">
        <v>600</v>
      </c>
      <c r="N654">
        <v>600</v>
      </c>
      <c r="O654">
        <v>600</v>
      </c>
      <c r="P654">
        <v>600</v>
      </c>
      <c r="Q654">
        <v>600</v>
      </c>
      <c r="R654">
        <v>600</v>
      </c>
      <c r="S654">
        <v>600</v>
      </c>
      <c r="T654" t="s">
        <v>2523</v>
      </c>
      <c r="U654">
        <f t="shared" si="45"/>
        <v>1</v>
      </c>
    </row>
    <row r="655" spans="1:21">
      <c r="A655" t="str">
        <f t="shared" si="42"/>
        <v>23.1-10</v>
      </c>
      <c r="B655">
        <f t="shared" si="43"/>
        <v>10</v>
      </c>
      <c r="C655">
        <v>23</v>
      </c>
      <c r="D655" t="s">
        <v>1643</v>
      </c>
      <c r="E655" t="s">
        <v>1119</v>
      </c>
      <c r="F655" t="s">
        <v>1175</v>
      </c>
      <c r="G655">
        <v>24</v>
      </c>
      <c r="H655">
        <f t="shared" si="44"/>
        <v>6600</v>
      </c>
      <c r="I655">
        <v>600</v>
      </c>
      <c r="J655">
        <v>600</v>
      </c>
      <c r="K655">
        <v>600</v>
      </c>
      <c r="L655">
        <v>600</v>
      </c>
      <c r="M655">
        <v>600</v>
      </c>
      <c r="N655">
        <v>600</v>
      </c>
      <c r="O655">
        <v>600</v>
      </c>
      <c r="P655">
        <v>600</v>
      </c>
      <c r="Q655">
        <v>600</v>
      </c>
      <c r="R655">
        <v>600</v>
      </c>
      <c r="S655" t="s">
        <v>2523</v>
      </c>
      <c r="T655">
        <v>600</v>
      </c>
      <c r="U655">
        <f t="shared" si="45"/>
        <v>1</v>
      </c>
    </row>
    <row r="656" spans="1:21">
      <c r="A656" t="str">
        <f t="shared" si="42"/>
        <v>23.1-11</v>
      </c>
      <c r="B656">
        <f t="shared" si="43"/>
        <v>11</v>
      </c>
      <c r="C656">
        <v>23</v>
      </c>
      <c r="D656" t="s">
        <v>1644</v>
      </c>
      <c r="E656" t="s">
        <v>1119</v>
      </c>
      <c r="F656" t="s">
        <v>1175</v>
      </c>
      <c r="G656">
        <v>24</v>
      </c>
      <c r="H656">
        <f t="shared" si="44"/>
        <v>3600</v>
      </c>
      <c r="I656">
        <v>600</v>
      </c>
      <c r="J656">
        <v>600</v>
      </c>
      <c r="K656">
        <v>600</v>
      </c>
      <c r="L656">
        <v>600</v>
      </c>
      <c r="M656">
        <v>600</v>
      </c>
      <c r="N656">
        <v>600</v>
      </c>
      <c r="O656" t="s">
        <v>2523</v>
      </c>
      <c r="P656" t="s">
        <v>2523</v>
      </c>
      <c r="Q656" t="s">
        <v>2523</v>
      </c>
      <c r="R656" t="s">
        <v>2523</v>
      </c>
      <c r="S656" t="s">
        <v>2523</v>
      </c>
      <c r="T656" t="s">
        <v>2523</v>
      </c>
      <c r="U656">
        <f t="shared" si="45"/>
        <v>1</v>
      </c>
    </row>
    <row r="657" spans="1:21">
      <c r="A657" t="str">
        <f t="shared" si="42"/>
        <v>23.1-12</v>
      </c>
      <c r="B657">
        <f t="shared" si="43"/>
        <v>12</v>
      </c>
      <c r="C657">
        <v>23</v>
      </c>
      <c r="D657" t="s">
        <v>1645</v>
      </c>
      <c r="E657" t="s">
        <v>1119</v>
      </c>
      <c r="F657" t="s">
        <v>1175</v>
      </c>
      <c r="G657">
        <v>24</v>
      </c>
      <c r="H657">
        <f t="shared" si="44"/>
        <v>7200</v>
      </c>
      <c r="I657">
        <v>600</v>
      </c>
      <c r="J657">
        <v>600</v>
      </c>
      <c r="K657">
        <v>600</v>
      </c>
      <c r="L657">
        <v>600</v>
      </c>
      <c r="M657">
        <v>600</v>
      </c>
      <c r="N657">
        <v>600</v>
      </c>
      <c r="O657">
        <v>600</v>
      </c>
      <c r="P657">
        <v>600</v>
      </c>
      <c r="Q657">
        <v>600</v>
      </c>
      <c r="R657">
        <v>600</v>
      </c>
      <c r="S657">
        <v>600</v>
      </c>
      <c r="T657">
        <v>600</v>
      </c>
      <c r="U657">
        <f t="shared" si="45"/>
        <v>1</v>
      </c>
    </row>
    <row r="658" spans="1:21">
      <c r="A658" t="str">
        <f t="shared" si="42"/>
        <v>23.1-13</v>
      </c>
      <c r="B658">
        <f t="shared" si="43"/>
        <v>13</v>
      </c>
      <c r="C658">
        <v>23</v>
      </c>
      <c r="D658" t="s">
        <v>2459</v>
      </c>
      <c r="E658" t="s">
        <v>1119</v>
      </c>
      <c r="F658" t="s">
        <v>1175</v>
      </c>
      <c r="G658">
        <v>24</v>
      </c>
      <c r="H658">
        <f t="shared" si="44"/>
        <v>6000</v>
      </c>
      <c r="I658" t="s">
        <v>2523</v>
      </c>
      <c r="J658" t="s">
        <v>2523</v>
      </c>
      <c r="K658">
        <v>600</v>
      </c>
      <c r="L658">
        <v>600</v>
      </c>
      <c r="M658">
        <v>600</v>
      </c>
      <c r="N658">
        <v>600</v>
      </c>
      <c r="O658">
        <v>600</v>
      </c>
      <c r="P658">
        <v>600</v>
      </c>
      <c r="Q658">
        <v>600</v>
      </c>
      <c r="R658">
        <v>600</v>
      </c>
      <c r="S658">
        <v>600</v>
      </c>
      <c r="T658">
        <v>600</v>
      </c>
      <c r="U658">
        <f t="shared" si="45"/>
        <v>1</v>
      </c>
    </row>
    <row r="659" spans="1:21">
      <c r="A659" t="str">
        <f t="shared" si="42"/>
        <v>23.1-14</v>
      </c>
      <c r="B659">
        <f t="shared" si="43"/>
        <v>14</v>
      </c>
      <c r="C659">
        <v>23</v>
      </c>
      <c r="D659" t="s">
        <v>1646</v>
      </c>
      <c r="E659" t="s">
        <v>1119</v>
      </c>
      <c r="F659" t="s">
        <v>1175</v>
      </c>
      <c r="G659">
        <v>24</v>
      </c>
      <c r="H659">
        <f t="shared" si="44"/>
        <v>7200</v>
      </c>
      <c r="I659">
        <v>600</v>
      </c>
      <c r="J659">
        <v>600</v>
      </c>
      <c r="K659">
        <v>600</v>
      </c>
      <c r="L659">
        <v>600</v>
      </c>
      <c r="M659">
        <v>600</v>
      </c>
      <c r="N659">
        <v>600</v>
      </c>
      <c r="O659">
        <v>600</v>
      </c>
      <c r="P659">
        <v>600</v>
      </c>
      <c r="Q659">
        <v>600</v>
      </c>
      <c r="R659">
        <v>600</v>
      </c>
      <c r="S659">
        <v>600</v>
      </c>
      <c r="T659">
        <v>600</v>
      </c>
      <c r="U659">
        <f t="shared" si="45"/>
        <v>1</v>
      </c>
    </row>
    <row r="660" spans="1:21">
      <c r="A660" t="str">
        <f t="shared" si="42"/>
        <v>23.1-15</v>
      </c>
      <c r="B660">
        <f t="shared" si="43"/>
        <v>15</v>
      </c>
      <c r="C660">
        <v>23</v>
      </c>
      <c r="D660" t="s">
        <v>1647</v>
      </c>
      <c r="E660" t="s">
        <v>1119</v>
      </c>
      <c r="F660" t="s">
        <v>1175</v>
      </c>
      <c r="G660">
        <v>24</v>
      </c>
      <c r="H660">
        <f t="shared" si="44"/>
        <v>5400</v>
      </c>
      <c r="I660">
        <v>600</v>
      </c>
      <c r="J660">
        <v>600</v>
      </c>
      <c r="K660">
        <v>600</v>
      </c>
      <c r="L660">
        <v>600</v>
      </c>
      <c r="M660">
        <v>600</v>
      </c>
      <c r="N660">
        <v>600</v>
      </c>
      <c r="O660">
        <v>600</v>
      </c>
      <c r="P660">
        <v>600</v>
      </c>
      <c r="Q660">
        <v>600</v>
      </c>
      <c r="R660" t="s">
        <v>2523</v>
      </c>
      <c r="S660" t="s">
        <v>2523</v>
      </c>
      <c r="T660" t="s">
        <v>2523</v>
      </c>
      <c r="U660">
        <f t="shared" si="45"/>
        <v>1</v>
      </c>
    </row>
    <row r="661" spans="1:21">
      <c r="A661" t="str">
        <f t="shared" si="42"/>
        <v>23.1-16</v>
      </c>
      <c r="B661">
        <f t="shared" si="43"/>
        <v>16</v>
      </c>
      <c r="C661">
        <v>23</v>
      </c>
      <c r="D661" t="s">
        <v>1648</v>
      </c>
      <c r="E661" t="s">
        <v>1121</v>
      </c>
      <c r="F661" t="s">
        <v>1175</v>
      </c>
      <c r="G661">
        <v>24</v>
      </c>
      <c r="H661">
        <f t="shared" si="44"/>
        <v>26760</v>
      </c>
      <c r="I661">
        <v>2230</v>
      </c>
      <c r="J661">
        <v>2230</v>
      </c>
      <c r="K661">
        <v>2230</v>
      </c>
      <c r="L661">
        <v>2230</v>
      </c>
      <c r="M661">
        <v>2230</v>
      </c>
      <c r="N661">
        <v>2230</v>
      </c>
      <c r="O661">
        <v>2230</v>
      </c>
      <c r="P661">
        <v>2230</v>
      </c>
      <c r="Q661">
        <v>2230</v>
      </c>
      <c r="R661">
        <v>2230</v>
      </c>
      <c r="S661">
        <v>2230</v>
      </c>
      <c r="T661">
        <v>2230</v>
      </c>
      <c r="U661">
        <f t="shared" si="45"/>
        <v>1</v>
      </c>
    </row>
    <row r="662" spans="1:21">
      <c r="A662" t="str">
        <f t="shared" si="42"/>
        <v>23.1-17</v>
      </c>
      <c r="B662">
        <f t="shared" si="43"/>
        <v>17</v>
      </c>
      <c r="C662">
        <v>23</v>
      </c>
      <c r="D662" t="s">
        <v>1649</v>
      </c>
      <c r="E662" t="s">
        <v>1121</v>
      </c>
      <c r="F662" t="s">
        <v>1175</v>
      </c>
      <c r="G662">
        <v>24</v>
      </c>
      <c r="H662">
        <f t="shared" si="44"/>
        <v>20070</v>
      </c>
      <c r="I662">
        <v>2230</v>
      </c>
      <c r="J662">
        <v>2230</v>
      </c>
      <c r="K662">
        <v>2230</v>
      </c>
      <c r="L662">
        <v>2230</v>
      </c>
      <c r="M662">
        <v>2230</v>
      </c>
      <c r="N662">
        <v>2230</v>
      </c>
      <c r="O662">
        <v>2230</v>
      </c>
      <c r="P662">
        <v>2230</v>
      </c>
      <c r="Q662">
        <v>2230</v>
      </c>
      <c r="R662" t="s">
        <v>2523</v>
      </c>
      <c r="S662" t="s">
        <v>2523</v>
      </c>
      <c r="T662" t="s">
        <v>2523</v>
      </c>
      <c r="U662">
        <f t="shared" si="45"/>
        <v>1</v>
      </c>
    </row>
    <row r="663" spans="1:21">
      <c r="A663" t="str">
        <f t="shared" si="42"/>
        <v>23.1-18</v>
      </c>
      <c r="B663">
        <f t="shared" si="43"/>
        <v>18</v>
      </c>
      <c r="C663">
        <v>23</v>
      </c>
      <c r="D663" t="s">
        <v>1650</v>
      </c>
      <c r="E663" t="s">
        <v>1121</v>
      </c>
      <c r="F663" t="s">
        <v>1175</v>
      </c>
      <c r="G663">
        <v>24</v>
      </c>
      <c r="H663">
        <f t="shared" si="44"/>
        <v>26760</v>
      </c>
      <c r="I663">
        <v>2230</v>
      </c>
      <c r="J663">
        <v>2230</v>
      </c>
      <c r="K663">
        <v>2230</v>
      </c>
      <c r="L663">
        <v>2230</v>
      </c>
      <c r="M663">
        <v>2230</v>
      </c>
      <c r="N663">
        <v>2230</v>
      </c>
      <c r="O663">
        <v>2230</v>
      </c>
      <c r="P663">
        <v>2230</v>
      </c>
      <c r="Q663">
        <v>2230</v>
      </c>
      <c r="R663">
        <v>2230</v>
      </c>
      <c r="S663">
        <v>2230</v>
      </c>
      <c r="T663">
        <v>2230</v>
      </c>
      <c r="U663">
        <f t="shared" si="45"/>
        <v>1</v>
      </c>
    </row>
    <row r="664" spans="1:21">
      <c r="A664" t="str">
        <f t="shared" si="42"/>
        <v>23.1-19</v>
      </c>
      <c r="B664">
        <f t="shared" si="43"/>
        <v>19</v>
      </c>
      <c r="C664">
        <v>23</v>
      </c>
      <c r="D664" t="s">
        <v>1651</v>
      </c>
      <c r="E664" t="s">
        <v>1121</v>
      </c>
      <c r="F664" t="s">
        <v>1175</v>
      </c>
      <c r="G664">
        <v>24</v>
      </c>
      <c r="H664">
        <f t="shared" si="44"/>
        <v>24530</v>
      </c>
      <c r="I664">
        <v>2230</v>
      </c>
      <c r="J664">
        <v>2230</v>
      </c>
      <c r="K664">
        <v>2230</v>
      </c>
      <c r="L664">
        <v>2230</v>
      </c>
      <c r="M664">
        <v>2230</v>
      </c>
      <c r="N664">
        <v>2230</v>
      </c>
      <c r="O664">
        <v>2230</v>
      </c>
      <c r="P664">
        <v>2230</v>
      </c>
      <c r="Q664">
        <v>2230</v>
      </c>
      <c r="R664">
        <v>2230</v>
      </c>
      <c r="S664">
        <v>2230</v>
      </c>
      <c r="T664" t="s">
        <v>2523</v>
      </c>
      <c r="U664">
        <f t="shared" si="45"/>
        <v>1</v>
      </c>
    </row>
    <row r="665" spans="1:21">
      <c r="A665" t="str">
        <f t="shared" si="42"/>
        <v>23.1-20</v>
      </c>
      <c r="B665">
        <f t="shared" si="43"/>
        <v>20</v>
      </c>
      <c r="C665">
        <v>23</v>
      </c>
      <c r="D665" t="s">
        <v>1652</v>
      </c>
      <c r="E665" t="s">
        <v>1121</v>
      </c>
      <c r="F665" t="s">
        <v>1175</v>
      </c>
      <c r="G665">
        <v>24</v>
      </c>
      <c r="H665">
        <f t="shared" si="44"/>
        <v>20070</v>
      </c>
      <c r="I665">
        <v>2230</v>
      </c>
      <c r="J665">
        <v>2230</v>
      </c>
      <c r="K665">
        <v>2230</v>
      </c>
      <c r="L665">
        <v>2230</v>
      </c>
      <c r="M665">
        <v>2230</v>
      </c>
      <c r="N665">
        <v>2230</v>
      </c>
      <c r="O665">
        <v>2230</v>
      </c>
      <c r="P665">
        <v>2230</v>
      </c>
      <c r="Q665">
        <v>2230</v>
      </c>
      <c r="R665" t="s">
        <v>2523</v>
      </c>
      <c r="S665" t="s">
        <v>2523</v>
      </c>
      <c r="T665" t="s">
        <v>2523</v>
      </c>
      <c r="U665">
        <f t="shared" si="45"/>
        <v>1</v>
      </c>
    </row>
    <row r="666" spans="1:21">
      <c r="A666" t="str">
        <f t="shared" si="42"/>
        <v>23.1-21</v>
      </c>
      <c r="B666">
        <f t="shared" si="43"/>
        <v>21</v>
      </c>
      <c r="C666">
        <v>23</v>
      </c>
      <c r="D666" t="s">
        <v>1653</v>
      </c>
      <c r="E666" t="s">
        <v>1178</v>
      </c>
      <c r="F666" t="s">
        <v>1175</v>
      </c>
      <c r="G666">
        <v>12</v>
      </c>
      <c r="H666">
        <f t="shared" si="44"/>
        <v>67210</v>
      </c>
      <c r="I666">
        <v>6110</v>
      </c>
      <c r="J666">
        <v>6110</v>
      </c>
      <c r="K666">
        <v>6110</v>
      </c>
      <c r="L666">
        <v>6110</v>
      </c>
      <c r="M666">
        <v>6110</v>
      </c>
      <c r="N666">
        <v>6110</v>
      </c>
      <c r="O666">
        <v>6110</v>
      </c>
      <c r="P666">
        <v>6110</v>
      </c>
      <c r="Q666">
        <v>6110</v>
      </c>
      <c r="R666">
        <v>6110</v>
      </c>
      <c r="S666">
        <v>6110</v>
      </c>
      <c r="T666" t="s">
        <v>2523</v>
      </c>
      <c r="U666">
        <f t="shared" si="45"/>
        <v>1</v>
      </c>
    </row>
    <row r="667" spans="1:21">
      <c r="A667" t="str">
        <f t="shared" si="42"/>
        <v>23.1-22</v>
      </c>
      <c r="B667">
        <f t="shared" si="43"/>
        <v>22</v>
      </c>
      <c r="C667">
        <v>23</v>
      </c>
      <c r="D667" t="s">
        <v>1632</v>
      </c>
      <c r="E667" t="s">
        <v>1124</v>
      </c>
      <c r="F667" t="s">
        <v>1171</v>
      </c>
      <c r="G667">
        <v>60</v>
      </c>
      <c r="H667">
        <f t="shared" si="44"/>
        <v>9840</v>
      </c>
      <c r="I667">
        <v>820</v>
      </c>
      <c r="J667">
        <v>820</v>
      </c>
      <c r="K667">
        <v>820</v>
      </c>
      <c r="L667">
        <v>820</v>
      </c>
      <c r="M667">
        <v>820</v>
      </c>
      <c r="N667">
        <v>820</v>
      </c>
      <c r="O667">
        <v>820</v>
      </c>
      <c r="P667">
        <v>820</v>
      </c>
      <c r="Q667">
        <v>820</v>
      </c>
      <c r="R667">
        <v>820</v>
      </c>
      <c r="S667">
        <v>820</v>
      </c>
      <c r="T667">
        <v>820</v>
      </c>
      <c r="U667">
        <f t="shared" si="45"/>
        <v>1</v>
      </c>
    </row>
    <row r="668" spans="1:21">
      <c r="A668" t="str">
        <f t="shared" si="42"/>
        <v>23.1-23</v>
      </c>
      <c r="B668">
        <f t="shared" si="43"/>
        <v>23</v>
      </c>
      <c r="C668">
        <v>23</v>
      </c>
      <c r="D668" t="s">
        <v>1633</v>
      </c>
      <c r="E668" t="s">
        <v>1120</v>
      </c>
      <c r="F668" t="s">
        <v>1171</v>
      </c>
      <c r="G668">
        <v>60</v>
      </c>
      <c r="H668">
        <f t="shared" si="44"/>
        <v>33600</v>
      </c>
      <c r="I668">
        <v>2800</v>
      </c>
      <c r="J668">
        <v>2800</v>
      </c>
      <c r="K668">
        <v>2800</v>
      </c>
      <c r="L668">
        <v>2800</v>
      </c>
      <c r="M668">
        <v>2800</v>
      </c>
      <c r="N668">
        <v>2800</v>
      </c>
      <c r="O668">
        <v>2800</v>
      </c>
      <c r="P668">
        <v>2800</v>
      </c>
      <c r="Q668">
        <v>2800</v>
      </c>
      <c r="R668">
        <v>2800</v>
      </c>
      <c r="S668">
        <v>2800</v>
      </c>
      <c r="T668">
        <v>2800</v>
      </c>
      <c r="U668">
        <f t="shared" si="45"/>
        <v>1</v>
      </c>
    </row>
    <row r="669" spans="1:21">
      <c r="A669" t="str">
        <f t="shared" si="42"/>
        <v>23.1-24</v>
      </c>
      <c r="B669">
        <f t="shared" si="43"/>
        <v>24</v>
      </c>
      <c r="C669">
        <v>23</v>
      </c>
      <c r="D669" t="s">
        <v>1654</v>
      </c>
      <c r="E669" t="s">
        <v>1122</v>
      </c>
      <c r="F669" t="s">
        <v>1171</v>
      </c>
      <c r="G669">
        <v>30</v>
      </c>
      <c r="H669">
        <f t="shared" si="44"/>
        <v>93000</v>
      </c>
      <c r="I669">
        <v>7750</v>
      </c>
      <c r="J669">
        <v>7750</v>
      </c>
      <c r="K669">
        <v>7750</v>
      </c>
      <c r="L669">
        <v>7750</v>
      </c>
      <c r="M669">
        <v>7750</v>
      </c>
      <c r="N669">
        <v>7750</v>
      </c>
      <c r="O669">
        <v>7750</v>
      </c>
      <c r="P669">
        <v>7750</v>
      </c>
      <c r="Q669">
        <v>7750</v>
      </c>
      <c r="R669">
        <v>7750</v>
      </c>
      <c r="S669">
        <v>7750</v>
      </c>
      <c r="T669">
        <v>7750</v>
      </c>
      <c r="U669">
        <f t="shared" si="45"/>
        <v>1</v>
      </c>
    </row>
    <row r="670" spans="1:21">
      <c r="A670" t="str">
        <f t="shared" si="42"/>
        <v>24.1-1</v>
      </c>
      <c r="B670">
        <f t="shared" si="43"/>
        <v>1</v>
      </c>
      <c r="C670">
        <v>24</v>
      </c>
      <c r="D670" t="s">
        <v>2729</v>
      </c>
      <c r="E670" t="s">
        <v>1174</v>
      </c>
      <c r="F670" t="s">
        <v>1175</v>
      </c>
      <c r="G670">
        <v>48</v>
      </c>
      <c r="H670">
        <f t="shared" si="44"/>
        <v>9840</v>
      </c>
      <c r="I670" t="s">
        <v>2523</v>
      </c>
      <c r="J670" t="s">
        <v>2523</v>
      </c>
      <c r="K670" t="s">
        <v>2523</v>
      </c>
      <c r="L670" t="s">
        <v>2523</v>
      </c>
      <c r="M670" t="s">
        <v>2523</v>
      </c>
      <c r="N670" t="s">
        <v>2523</v>
      </c>
      <c r="O670" t="s">
        <v>2523</v>
      </c>
      <c r="P670" t="s">
        <v>2523</v>
      </c>
      <c r="Q670" t="s">
        <v>2523</v>
      </c>
      <c r="R670">
        <v>3280</v>
      </c>
      <c r="S670">
        <v>3280</v>
      </c>
      <c r="T670">
        <v>3280</v>
      </c>
      <c r="U670">
        <f t="shared" si="45"/>
        <v>1</v>
      </c>
    </row>
    <row r="671" spans="1:21">
      <c r="A671" t="str">
        <f t="shared" si="42"/>
        <v>24.1-2</v>
      </c>
      <c r="B671">
        <f t="shared" si="43"/>
        <v>2</v>
      </c>
      <c r="C671">
        <v>24</v>
      </c>
      <c r="D671" t="s">
        <v>1657</v>
      </c>
      <c r="E671" t="s">
        <v>1174</v>
      </c>
      <c r="F671" t="s">
        <v>1175</v>
      </c>
      <c r="G671">
        <v>48</v>
      </c>
      <c r="H671">
        <f t="shared" si="44"/>
        <v>26240</v>
      </c>
      <c r="I671">
        <v>3280</v>
      </c>
      <c r="J671">
        <v>3280</v>
      </c>
      <c r="K671">
        <v>3280</v>
      </c>
      <c r="L671">
        <v>3280</v>
      </c>
      <c r="M671">
        <v>3280</v>
      </c>
      <c r="N671">
        <v>3280</v>
      </c>
      <c r="O671">
        <v>3280</v>
      </c>
      <c r="P671">
        <v>3280</v>
      </c>
      <c r="Q671" t="s">
        <v>2523</v>
      </c>
      <c r="R671" t="s">
        <v>2523</v>
      </c>
      <c r="S671" t="s">
        <v>2523</v>
      </c>
      <c r="T671" t="s">
        <v>2523</v>
      </c>
      <c r="U671">
        <f t="shared" si="45"/>
        <v>1</v>
      </c>
    </row>
    <row r="672" spans="1:21">
      <c r="A672" t="str">
        <f t="shared" si="42"/>
        <v>24.1-3</v>
      </c>
      <c r="B672">
        <f t="shared" si="43"/>
        <v>3</v>
      </c>
      <c r="C672">
        <v>24</v>
      </c>
      <c r="D672" t="s">
        <v>1658</v>
      </c>
      <c r="E672" t="s">
        <v>1174</v>
      </c>
      <c r="F672" t="s">
        <v>1175</v>
      </c>
      <c r="G672">
        <v>48</v>
      </c>
      <c r="H672">
        <f t="shared" si="44"/>
        <v>39360</v>
      </c>
      <c r="I672">
        <v>3280</v>
      </c>
      <c r="J672">
        <v>3280</v>
      </c>
      <c r="K672">
        <v>3280</v>
      </c>
      <c r="L672">
        <v>3280</v>
      </c>
      <c r="M672">
        <v>3280</v>
      </c>
      <c r="N672">
        <v>3280</v>
      </c>
      <c r="O672">
        <v>3280</v>
      </c>
      <c r="P672">
        <v>3280</v>
      </c>
      <c r="Q672">
        <v>3280</v>
      </c>
      <c r="R672">
        <v>3280</v>
      </c>
      <c r="S672">
        <v>3280</v>
      </c>
      <c r="T672">
        <v>3280</v>
      </c>
      <c r="U672">
        <f t="shared" si="45"/>
        <v>1</v>
      </c>
    </row>
    <row r="673" spans="1:21">
      <c r="A673" t="str">
        <f t="shared" si="42"/>
        <v>24.1-4</v>
      </c>
      <c r="B673">
        <f t="shared" si="43"/>
        <v>4</v>
      </c>
      <c r="C673">
        <v>24</v>
      </c>
      <c r="D673" t="s">
        <v>2460</v>
      </c>
      <c r="E673" t="s">
        <v>1119</v>
      </c>
      <c r="F673" t="s">
        <v>1175</v>
      </c>
      <c r="G673">
        <v>24</v>
      </c>
      <c r="H673">
        <f t="shared" si="44"/>
        <v>5400</v>
      </c>
      <c r="I673" t="s">
        <v>2523</v>
      </c>
      <c r="J673" t="s">
        <v>2523</v>
      </c>
      <c r="K673" t="s">
        <v>2523</v>
      </c>
      <c r="L673">
        <v>600</v>
      </c>
      <c r="M673">
        <v>600</v>
      </c>
      <c r="N673">
        <v>600</v>
      </c>
      <c r="O673">
        <v>600</v>
      </c>
      <c r="P673">
        <v>600</v>
      </c>
      <c r="Q673">
        <v>600</v>
      </c>
      <c r="R673">
        <v>600</v>
      </c>
      <c r="S673">
        <v>600</v>
      </c>
      <c r="T673">
        <v>600</v>
      </c>
      <c r="U673">
        <f t="shared" si="45"/>
        <v>1</v>
      </c>
    </row>
    <row r="674" spans="1:21">
      <c r="A674" t="str">
        <f t="shared" ref="A674:A737" si="46">CONCATENATE(C674,".1-",B674)</f>
        <v>24.1-5</v>
      </c>
      <c r="B674">
        <f t="shared" ref="B674:B737" si="47">IF(C674&lt;&gt;C673,1,B673+1)</f>
        <v>5</v>
      </c>
      <c r="C674">
        <v>24</v>
      </c>
      <c r="D674" t="s">
        <v>1659</v>
      </c>
      <c r="E674" t="s">
        <v>1119</v>
      </c>
      <c r="F674" t="s">
        <v>1175</v>
      </c>
      <c r="G674">
        <v>24</v>
      </c>
      <c r="H674">
        <f t="shared" si="44"/>
        <v>7200</v>
      </c>
      <c r="I674">
        <v>600</v>
      </c>
      <c r="J674">
        <v>600</v>
      </c>
      <c r="K674">
        <v>600</v>
      </c>
      <c r="L674">
        <v>600</v>
      </c>
      <c r="M674">
        <v>600</v>
      </c>
      <c r="N674">
        <v>600</v>
      </c>
      <c r="O674">
        <v>600</v>
      </c>
      <c r="P674">
        <v>600</v>
      </c>
      <c r="Q674">
        <v>600</v>
      </c>
      <c r="R674">
        <v>600</v>
      </c>
      <c r="S674">
        <v>600</v>
      </c>
      <c r="T674">
        <v>600</v>
      </c>
      <c r="U674">
        <f t="shared" si="45"/>
        <v>1</v>
      </c>
    </row>
    <row r="675" spans="1:21">
      <c r="A675" t="str">
        <f t="shared" si="46"/>
        <v>24.1-6</v>
      </c>
      <c r="B675">
        <f t="shared" si="47"/>
        <v>6</v>
      </c>
      <c r="C675">
        <v>24</v>
      </c>
      <c r="D675" t="s">
        <v>2461</v>
      </c>
      <c r="E675" t="s">
        <v>1119</v>
      </c>
      <c r="F675" t="s">
        <v>1175</v>
      </c>
      <c r="G675">
        <v>24</v>
      </c>
      <c r="H675">
        <f t="shared" si="44"/>
        <v>6600</v>
      </c>
      <c r="I675" t="s">
        <v>2523</v>
      </c>
      <c r="J675">
        <v>600</v>
      </c>
      <c r="K675">
        <v>600</v>
      </c>
      <c r="L675">
        <v>600</v>
      </c>
      <c r="M675">
        <v>600</v>
      </c>
      <c r="N675">
        <v>600</v>
      </c>
      <c r="O675">
        <v>600</v>
      </c>
      <c r="P675">
        <v>600</v>
      </c>
      <c r="Q675">
        <v>600</v>
      </c>
      <c r="R675">
        <v>600</v>
      </c>
      <c r="S675">
        <v>600</v>
      </c>
      <c r="T675">
        <v>600</v>
      </c>
      <c r="U675">
        <f t="shared" si="45"/>
        <v>1</v>
      </c>
    </row>
    <row r="676" spans="1:21">
      <c r="A676" t="str">
        <f t="shared" si="46"/>
        <v>24.1-7</v>
      </c>
      <c r="B676">
        <f t="shared" si="47"/>
        <v>7</v>
      </c>
      <c r="C676">
        <v>24</v>
      </c>
      <c r="D676" t="s">
        <v>1660</v>
      </c>
      <c r="E676" t="s">
        <v>1119</v>
      </c>
      <c r="F676" t="s">
        <v>1175</v>
      </c>
      <c r="G676">
        <v>24</v>
      </c>
      <c r="H676">
        <f t="shared" si="44"/>
        <v>4800</v>
      </c>
      <c r="I676">
        <v>600</v>
      </c>
      <c r="J676">
        <v>600</v>
      </c>
      <c r="K676">
        <v>600</v>
      </c>
      <c r="L676">
        <v>600</v>
      </c>
      <c r="M676">
        <v>600</v>
      </c>
      <c r="N676">
        <v>600</v>
      </c>
      <c r="O676">
        <v>600</v>
      </c>
      <c r="P676">
        <v>600</v>
      </c>
      <c r="Q676" t="s">
        <v>2523</v>
      </c>
      <c r="R676" t="s">
        <v>2523</v>
      </c>
      <c r="S676" t="s">
        <v>2523</v>
      </c>
      <c r="T676" t="s">
        <v>2523</v>
      </c>
      <c r="U676">
        <f t="shared" si="45"/>
        <v>1</v>
      </c>
    </row>
    <row r="677" spans="1:21">
      <c r="A677" t="str">
        <f t="shared" si="46"/>
        <v>24.1-8</v>
      </c>
      <c r="B677">
        <f t="shared" si="47"/>
        <v>8</v>
      </c>
      <c r="C677">
        <v>24</v>
      </c>
      <c r="D677" t="s">
        <v>1661</v>
      </c>
      <c r="E677" t="s">
        <v>1119</v>
      </c>
      <c r="F677" t="s">
        <v>1175</v>
      </c>
      <c r="G677">
        <v>24</v>
      </c>
      <c r="H677">
        <f t="shared" si="44"/>
        <v>600</v>
      </c>
      <c r="I677">
        <v>600</v>
      </c>
      <c r="J677" t="s">
        <v>2523</v>
      </c>
      <c r="K677" t="s">
        <v>2523</v>
      </c>
      <c r="L677" t="s">
        <v>2523</v>
      </c>
      <c r="M677" t="s">
        <v>2523</v>
      </c>
      <c r="N677" t="s">
        <v>2523</v>
      </c>
      <c r="O677" t="s">
        <v>2523</v>
      </c>
      <c r="P677" t="s">
        <v>2523</v>
      </c>
      <c r="Q677" t="s">
        <v>2523</v>
      </c>
      <c r="R677" t="s">
        <v>2523</v>
      </c>
      <c r="S677" t="s">
        <v>2523</v>
      </c>
      <c r="T677" t="s">
        <v>2523</v>
      </c>
      <c r="U677">
        <f t="shared" si="45"/>
        <v>1</v>
      </c>
    </row>
    <row r="678" spans="1:21">
      <c r="A678" t="str">
        <f t="shared" si="46"/>
        <v>24.1-9</v>
      </c>
      <c r="B678">
        <f t="shared" si="47"/>
        <v>9</v>
      </c>
      <c r="C678">
        <v>24</v>
      </c>
      <c r="D678" t="s">
        <v>2462</v>
      </c>
      <c r="E678" t="s">
        <v>1119</v>
      </c>
      <c r="F678" t="s">
        <v>1175</v>
      </c>
      <c r="G678">
        <v>24</v>
      </c>
      <c r="H678">
        <f t="shared" si="44"/>
        <v>7200</v>
      </c>
      <c r="I678">
        <v>600</v>
      </c>
      <c r="J678">
        <v>600</v>
      </c>
      <c r="K678">
        <v>600</v>
      </c>
      <c r="L678">
        <v>600</v>
      </c>
      <c r="M678">
        <v>600</v>
      </c>
      <c r="N678">
        <v>600</v>
      </c>
      <c r="O678">
        <v>600</v>
      </c>
      <c r="P678">
        <v>600</v>
      </c>
      <c r="Q678">
        <v>600</v>
      </c>
      <c r="R678">
        <v>600</v>
      </c>
      <c r="S678">
        <v>600</v>
      </c>
      <c r="T678">
        <v>600</v>
      </c>
      <c r="U678">
        <f t="shared" si="45"/>
        <v>1</v>
      </c>
    </row>
    <row r="679" spans="1:21">
      <c r="A679" t="str">
        <f t="shared" si="46"/>
        <v>24.1-10</v>
      </c>
      <c r="B679">
        <f t="shared" si="47"/>
        <v>10</v>
      </c>
      <c r="C679">
        <v>24</v>
      </c>
      <c r="D679" t="s">
        <v>1662</v>
      </c>
      <c r="E679" t="s">
        <v>1119</v>
      </c>
      <c r="F679" t="s">
        <v>1175</v>
      </c>
      <c r="G679">
        <v>24</v>
      </c>
      <c r="H679">
        <f t="shared" si="44"/>
        <v>4200</v>
      </c>
      <c r="I679">
        <v>600</v>
      </c>
      <c r="J679">
        <v>600</v>
      </c>
      <c r="K679">
        <v>600</v>
      </c>
      <c r="L679">
        <v>600</v>
      </c>
      <c r="M679">
        <v>600</v>
      </c>
      <c r="N679">
        <v>600</v>
      </c>
      <c r="O679">
        <v>600</v>
      </c>
      <c r="P679" t="s">
        <v>2523</v>
      </c>
      <c r="Q679" t="s">
        <v>2523</v>
      </c>
      <c r="R679" t="s">
        <v>2523</v>
      </c>
      <c r="S679" t="s">
        <v>2523</v>
      </c>
      <c r="T679" t="s">
        <v>2523</v>
      </c>
      <c r="U679">
        <f t="shared" si="45"/>
        <v>1</v>
      </c>
    </row>
    <row r="680" spans="1:21">
      <c r="A680" t="str">
        <f t="shared" si="46"/>
        <v>24.1-11</v>
      </c>
      <c r="B680">
        <f t="shared" si="47"/>
        <v>11</v>
      </c>
      <c r="C680">
        <v>24</v>
      </c>
      <c r="D680" t="s">
        <v>1663</v>
      </c>
      <c r="E680" t="s">
        <v>1119</v>
      </c>
      <c r="F680" t="s">
        <v>1175</v>
      </c>
      <c r="G680">
        <v>24</v>
      </c>
      <c r="H680">
        <f t="shared" si="44"/>
        <v>5400</v>
      </c>
      <c r="I680">
        <v>600</v>
      </c>
      <c r="J680">
        <v>600</v>
      </c>
      <c r="K680">
        <v>600</v>
      </c>
      <c r="L680">
        <v>600</v>
      </c>
      <c r="M680">
        <v>600</v>
      </c>
      <c r="N680">
        <v>600</v>
      </c>
      <c r="O680">
        <v>600</v>
      </c>
      <c r="P680">
        <v>600</v>
      </c>
      <c r="Q680">
        <v>600</v>
      </c>
      <c r="R680" t="s">
        <v>2523</v>
      </c>
      <c r="S680" t="s">
        <v>2523</v>
      </c>
      <c r="T680" t="s">
        <v>2523</v>
      </c>
      <c r="U680">
        <f t="shared" si="45"/>
        <v>1</v>
      </c>
    </row>
    <row r="681" spans="1:21">
      <c r="A681" t="str">
        <f t="shared" si="46"/>
        <v>24.1-12</v>
      </c>
      <c r="B681">
        <f t="shared" si="47"/>
        <v>12</v>
      </c>
      <c r="C681">
        <v>24</v>
      </c>
      <c r="D681" t="s">
        <v>1664</v>
      </c>
      <c r="E681" t="s">
        <v>1119</v>
      </c>
      <c r="F681" t="s">
        <v>1175</v>
      </c>
      <c r="G681">
        <v>24</v>
      </c>
      <c r="H681">
        <f t="shared" si="44"/>
        <v>5400</v>
      </c>
      <c r="I681">
        <v>600</v>
      </c>
      <c r="J681">
        <v>600</v>
      </c>
      <c r="K681">
        <v>600</v>
      </c>
      <c r="L681">
        <v>600</v>
      </c>
      <c r="M681">
        <v>600</v>
      </c>
      <c r="N681">
        <v>600</v>
      </c>
      <c r="O681">
        <v>600</v>
      </c>
      <c r="P681">
        <v>600</v>
      </c>
      <c r="Q681">
        <v>600</v>
      </c>
      <c r="R681" t="s">
        <v>2523</v>
      </c>
      <c r="S681" t="s">
        <v>2523</v>
      </c>
      <c r="T681" t="s">
        <v>2523</v>
      </c>
      <c r="U681">
        <f t="shared" si="45"/>
        <v>1</v>
      </c>
    </row>
    <row r="682" spans="1:21">
      <c r="A682" t="str">
        <f t="shared" si="46"/>
        <v>24.1-13</v>
      </c>
      <c r="B682">
        <f t="shared" si="47"/>
        <v>13</v>
      </c>
      <c r="C682">
        <v>24</v>
      </c>
      <c r="D682" t="s">
        <v>1665</v>
      </c>
      <c r="E682" t="s">
        <v>1119</v>
      </c>
      <c r="F682" t="s">
        <v>1175</v>
      </c>
      <c r="G682">
        <v>24</v>
      </c>
      <c r="H682">
        <f t="shared" si="44"/>
        <v>7200</v>
      </c>
      <c r="I682">
        <v>600</v>
      </c>
      <c r="J682">
        <v>600</v>
      </c>
      <c r="K682">
        <v>600</v>
      </c>
      <c r="L682">
        <v>600</v>
      </c>
      <c r="M682">
        <v>600</v>
      </c>
      <c r="N682">
        <v>600</v>
      </c>
      <c r="O682">
        <v>600</v>
      </c>
      <c r="P682">
        <v>600</v>
      </c>
      <c r="Q682">
        <v>600</v>
      </c>
      <c r="R682">
        <v>600</v>
      </c>
      <c r="S682">
        <v>600</v>
      </c>
      <c r="T682">
        <v>600</v>
      </c>
      <c r="U682">
        <f t="shared" si="45"/>
        <v>1</v>
      </c>
    </row>
    <row r="683" spans="1:21">
      <c r="A683" t="str">
        <f t="shared" si="46"/>
        <v>24.1-14</v>
      </c>
      <c r="B683">
        <f t="shared" si="47"/>
        <v>14</v>
      </c>
      <c r="C683">
        <v>24</v>
      </c>
      <c r="D683" t="s">
        <v>2463</v>
      </c>
      <c r="E683" t="s">
        <v>1119</v>
      </c>
      <c r="F683" t="s">
        <v>1175</v>
      </c>
      <c r="G683">
        <v>24</v>
      </c>
      <c r="H683">
        <f t="shared" si="44"/>
        <v>5400</v>
      </c>
      <c r="I683" t="s">
        <v>2523</v>
      </c>
      <c r="J683" t="s">
        <v>2523</v>
      </c>
      <c r="K683" t="s">
        <v>2523</v>
      </c>
      <c r="L683">
        <v>600</v>
      </c>
      <c r="M683">
        <v>600</v>
      </c>
      <c r="N683">
        <v>600</v>
      </c>
      <c r="O683">
        <v>600</v>
      </c>
      <c r="P683">
        <v>600</v>
      </c>
      <c r="Q683">
        <v>600</v>
      </c>
      <c r="R683">
        <v>600</v>
      </c>
      <c r="S683">
        <v>600</v>
      </c>
      <c r="T683">
        <v>600</v>
      </c>
      <c r="U683">
        <f t="shared" si="45"/>
        <v>1</v>
      </c>
    </row>
    <row r="684" spans="1:21">
      <c r="A684" t="str">
        <f t="shared" si="46"/>
        <v>24.1-15</v>
      </c>
      <c r="B684">
        <f t="shared" si="47"/>
        <v>15</v>
      </c>
      <c r="C684">
        <v>24</v>
      </c>
      <c r="D684" t="s">
        <v>1666</v>
      </c>
      <c r="E684" t="s">
        <v>1119</v>
      </c>
      <c r="F684" t="s">
        <v>1175</v>
      </c>
      <c r="G684">
        <v>24</v>
      </c>
      <c r="H684">
        <f t="shared" si="44"/>
        <v>7200</v>
      </c>
      <c r="I684">
        <v>600</v>
      </c>
      <c r="J684">
        <v>600</v>
      </c>
      <c r="K684">
        <v>600</v>
      </c>
      <c r="L684">
        <v>600</v>
      </c>
      <c r="M684">
        <v>600</v>
      </c>
      <c r="N684">
        <v>600</v>
      </c>
      <c r="O684">
        <v>600</v>
      </c>
      <c r="P684">
        <v>600</v>
      </c>
      <c r="Q684">
        <v>600</v>
      </c>
      <c r="R684">
        <v>600</v>
      </c>
      <c r="S684">
        <v>600</v>
      </c>
      <c r="T684">
        <v>600</v>
      </c>
      <c r="U684">
        <f t="shared" si="45"/>
        <v>1</v>
      </c>
    </row>
    <row r="685" spans="1:21">
      <c r="A685" t="str">
        <f t="shared" si="46"/>
        <v>24.1-16</v>
      </c>
      <c r="B685">
        <f t="shared" si="47"/>
        <v>16</v>
      </c>
      <c r="C685">
        <v>24</v>
      </c>
      <c r="D685" t="s">
        <v>1667</v>
      </c>
      <c r="E685" t="s">
        <v>1119</v>
      </c>
      <c r="F685" t="s">
        <v>1175</v>
      </c>
      <c r="G685">
        <v>24</v>
      </c>
      <c r="H685">
        <f t="shared" si="44"/>
        <v>5400</v>
      </c>
      <c r="I685">
        <v>600</v>
      </c>
      <c r="J685">
        <v>600</v>
      </c>
      <c r="K685">
        <v>600</v>
      </c>
      <c r="L685">
        <v>600</v>
      </c>
      <c r="M685">
        <v>600</v>
      </c>
      <c r="N685">
        <v>600</v>
      </c>
      <c r="O685">
        <v>600</v>
      </c>
      <c r="P685">
        <v>600</v>
      </c>
      <c r="Q685">
        <v>600</v>
      </c>
      <c r="R685" t="s">
        <v>2523</v>
      </c>
      <c r="S685" t="s">
        <v>2523</v>
      </c>
      <c r="T685" t="s">
        <v>2523</v>
      </c>
      <c r="U685">
        <f t="shared" si="45"/>
        <v>1</v>
      </c>
    </row>
    <row r="686" spans="1:21">
      <c r="A686" t="str">
        <f t="shared" si="46"/>
        <v>24.1-17</v>
      </c>
      <c r="B686">
        <f t="shared" si="47"/>
        <v>17</v>
      </c>
      <c r="C686">
        <v>24</v>
      </c>
      <c r="D686" t="s">
        <v>1668</v>
      </c>
      <c r="E686" t="s">
        <v>1119</v>
      </c>
      <c r="F686" t="s">
        <v>1175</v>
      </c>
      <c r="G686">
        <v>24</v>
      </c>
      <c r="H686">
        <f t="shared" si="44"/>
        <v>6600</v>
      </c>
      <c r="I686">
        <v>600</v>
      </c>
      <c r="J686">
        <v>600</v>
      </c>
      <c r="K686">
        <v>600</v>
      </c>
      <c r="L686">
        <v>600</v>
      </c>
      <c r="M686">
        <v>600</v>
      </c>
      <c r="N686">
        <v>600</v>
      </c>
      <c r="O686">
        <v>600</v>
      </c>
      <c r="P686">
        <v>600</v>
      </c>
      <c r="Q686">
        <v>600</v>
      </c>
      <c r="R686">
        <v>600</v>
      </c>
      <c r="S686">
        <v>600</v>
      </c>
      <c r="T686" t="s">
        <v>2523</v>
      </c>
      <c r="U686">
        <f t="shared" si="45"/>
        <v>1</v>
      </c>
    </row>
    <row r="687" spans="1:21">
      <c r="A687" t="str">
        <f t="shared" si="46"/>
        <v>24.1-18</v>
      </c>
      <c r="B687">
        <f t="shared" si="47"/>
        <v>18</v>
      </c>
      <c r="C687">
        <v>24</v>
      </c>
      <c r="D687" t="s">
        <v>1669</v>
      </c>
      <c r="E687" t="s">
        <v>1119</v>
      </c>
      <c r="F687" t="s">
        <v>1175</v>
      </c>
      <c r="G687">
        <v>24</v>
      </c>
      <c r="H687">
        <f t="shared" si="44"/>
        <v>5400</v>
      </c>
      <c r="I687">
        <v>600</v>
      </c>
      <c r="J687">
        <v>600</v>
      </c>
      <c r="K687">
        <v>600</v>
      </c>
      <c r="L687">
        <v>600</v>
      </c>
      <c r="M687">
        <v>600</v>
      </c>
      <c r="N687">
        <v>600</v>
      </c>
      <c r="O687">
        <v>600</v>
      </c>
      <c r="P687">
        <v>600</v>
      </c>
      <c r="Q687">
        <v>600</v>
      </c>
      <c r="R687" t="s">
        <v>2523</v>
      </c>
      <c r="S687" t="s">
        <v>2523</v>
      </c>
      <c r="T687" t="s">
        <v>2523</v>
      </c>
      <c r="U687">
        <f t="shared" si="45"/>
        <v>1</v>
      </c>
    </row>
    <row r="688" spans="1:21">
      <c r="A688" t="str">
        <f t="shared" si="46"/>
        <v>24.1-19</v>
      </c>
      <c r="B688">
        <f t="shared" si="47"/>
        <v>19</v>
      </c>
      <c r="C688">
        <v>24</v>
      </c>
      <c r="D688" t="s">
        <v>1670</v>
      </c>
      <c r="E688" t="s">
        <v>1119</v>
      </c>
      <c r="F688" t="s">
        <v>1175</v>
      </c>
      <c r="G688">
        <v>24</v>
      </c>
      <c r="H688">
        <f t="shared" si="44"/>
        <v>7200</v>
      </c>
      <c r="I688">
        <v>600</v>
      </c>
      <c r="J688">
        <v>600</v>
      </c>
      <c r="K688">
        <v>600</v>
      </c>
      <c r="L688">
        <v>600</v>
      </c>
      <c r="M688">
        <v>600</v>
      </c>
      <c r="N688">
        <v>600</v>
      </c>
      <c r="O688">
        <v>600</v>
      </c>
      <c r="P688">
        <v>600</v>
      </c>
      <c r="Q688">
        <v>600</v>
      </c>
      <c r="R688">
        <v>600</v>
      </c>
      <c r="S688">
        <v>600</v>
      </c>
      <c r="T688">
        <v>600</v>
      </c>
      <c r="U688">
        <f t="shared" si="45"/>
        <v>1</v>
      </c>
    </row>
    <row r="689" spans="1:21">
      <c r="A689" t="str">
        <f t="shared" si="46"/>
        <v>24.1-20</v>
      </c>
      <c r="B689">
        <f t="shared" si="47"/>
        <v>20</v>
      </c>
      <c r="C689">
        <v>24</v>
      </c>
      <c r="D689" t="s">
        <v>1671</v>
      </c>
      <c r="E689" t="s">
        <v>1119</v>
      </c>
      <c r="F689" t="s">
        <v>1175</v>
      </c>
      <c r="G689">
        <v>24</v>
      </c>
      <c r="H689">
        <f t="shared" si="44"/>
        <v>600</v>
      </c>
      <c r="I689">
        <v>600</v>
      </c>
      <c r="J689" t="s">
        <v>2523</v>
      </c>
      <c r="K689" t="s">
        <v>2523</v>
      </c>
      <c r="L689" t="s">
        <v>2523</v>
      </c>
      <c r="M689" t="s">
        <v>2523</v>
      </c>
      <c r="N689" t="s">
        <v>2523</v>
      </c>
      <c r="O689" t="s">
        <v>2523</v>
      </c>
      <c r="P689" t="s">
        <v>2523</v>
      </c>
      <c r="Q689" t="s">
        <v>2523</v>
      </c>
      <c r="R689" t="s">
        <v>2523</v>
      </c>
      <c r="S689" t="s">
        <v>2523</v>
      </c>
      <c r="T689" t="s">
        <v>2523</v>
      </c>
      <c r="U689">
        <f t="shared" si="45"/>
        <v>1</v>
      </c>
    </row>
    <row r="690" spans="1:21">
      <c r="A690" t="str">
        <f t="shared" si="46"/>
        <v>24.1-21</v>
      </c>
      <c r="B690">
        <f t="shared" si="47"/>
        <v>21</v>
      </c>
      <c r="C690">
        <v>24</v>
      </c>
      <c r="D690" t="s">
        <v>1672</v>
      </c>
      <c r="E690" t="s">
        <v>1121</v>
      </c>
      <c r="F690" t="s">
        <v>1175</v>
      </c>
      <c r="G690">
        <v>24</v>
      </c>
      <c r="H690">
        <f t="shared" si="44"/>
        <v>17840</v>
      </c>
      <c r="I690">
        <v>2230</v>
      </c>
      <c r="J690">
        <v>2230</v>
      </c>
      <c r="K690">
        <v>2230</v>
      </c>
      <c r="L690">
        <v>2230</v>
      </c>
      <c r="M690">
        <v>2230</v>
      </c>
      <c r="N690">
        <v>2230</v>
      </c>
      <c r="O690">
        <v>2230</v>
      </c>
      <c r="P690">
        <v>2230</v>
      </c>
      <c r="Q690" t="s">
        <v>2523</v>
      </c>
      <c r="R690" t="s">
        <v>2523</v>
      </c>
      <c r="S690" t="s">
        <v>2523</v>
      </c>
      <c r="T690" t="s">
        <v>2523</v>
      </c>
      <c r="U690">
        <f t="shared" si="45"/>
        <v>1</v>
      </c>
    </row>
    <row r="691" spans="1:21">
      <c r="A691" t="str">
        <f t="shared" si="46"/>
        <v>24.1-22</v>
      </c>
      <c r="B691">
        <f t="shared" si="47"/>
        <v>22</v>
      </c>
      <c r="C691">
        <v>24</v>
      </c>
      <c r="D691" t="s">
        <v>1673</v>
      </c>
      <c r="E691" t="s">
        <v>1121</v>
      </c>
      <c r="F691" t="s">
        <v>1175</v>
      </c>
      <c r="G691">
        <v>24</v>
      </c>
      <c r="H691">
        <f t="shared" si="44"/>
        <v>26760</v>
      </c>
      <c r="I691">
        <v>2230</v>
      </c>
      <c r="J691">
        <v>2230</v>
      </c>
      <c r="K691">
        <v>2230</v>
      </c>
      <c r="L691">
        <v>2230</v>
      </c>
      <c r="M691">
        <v>2230</v>
      </c>
      <c r="N691">
        <v>2230</v>
      </c>
      <c r="O691">
        <v>2230</v>
      </c>
      <c r="P691">
        <v>2230</v>
      </c>
      <c r="Q691">
        <v>2230</v>
      </c>
      <c r="R691">
        <v>2230</v>
      </c>
      <c r="S691">
        <v>2230</v>
      </c>
      <c r="T691">
        <v>2230</v>
      </c>
      <c r="U691">
        <f t="shared" si="45"/>
        <v>1</v>
      </c>
    </row>
    <row r="692" spans="1:21">
      <c r="A692" t="str">
        <f t="shared" si="46"/>
        <v>24.1-23</v>
      </c>
      <c r="B692">
        <f t="shared" si="47"/>
        <v>23</v>
      </c>
      <c r="C692">
        <v>24</v>
      </c>
      <c r="D692" t="s">
        <v>1674</v>
      </c>
      <c r="E692" t="s">
        <v>1121</v>
      </c>
      <c r="F692" t="s">
        <v>1175</v>
      </c>
      <c r="G692">
        <v>24</v>
      </c>
      <c r="H692">
        <f t="shared" si="44"/>
        <v>4460</v>
      </c>
      <c r="I692">
        <v>2230</v>
      </c>
      <c r="J692">
        <v>2230</v>
      </c>
      <c r="K692" t="s">
        <v>2523</v>
      </c>
      <c r="L692" t="s">
        <v>2523</v>
      </c>
      <c r="M692" t="s">
        <v>2523</v>
      </c>
      <c r="N692" t="s">
        <v>2523</v>
      </c>
      <c r="O692" t="s">
        <v>2523</v>
      </c>
      <c r="P692" t="s">
        <v>2523</v>
      </c>
      <c r="Q692" t="s">
        <v>2523</v>
      </c>
      <c r="R692" t="s">
        <v>2523</v>
      </c>
      <c r="S692" t="s">
        <v>2523</v>
      </c>
      <c r="T692" t="s">
        <v>2523</v>
      </c>
      <c r="U692">
        <f t="shared" si="45"/>
        <v>1</v>
      </c>
    </row>
    <row r="693" spans="1:21">
      <c r="A693" t="str">
        <f t="shared" si="46"/>
        <v>24.1-24</v>
      </c>
      <c r="B693">
        <f t="shared" si="47"/>
        <v>24</v>
      </c>
      <c r="C693">
        <v>24</v>
      </c>
      <c r="D693" t="s">
        <v>2464</v>
      </c>
      <c r="E693" t="s">
        <v>1121</v>
      </c>
      <c r="F693" t="s">
        <v>1175</v>
      </c>
      <c r="G693">
        <v>24</v>
      </c>
      <c r="H693">
        <f t="shared" si="44"/>
        <v>6690</v>
      </c>
      <c r="I693">
        <v>2230</v>
      </c>
      <c r="J693">
        <v>2230</v>
      </c>
      <c r="K693">
        <v>2230</v>
      </c>
      <c r="L693" t="s">
        <v>2523</v>
      </c>
      <c r="M693" t="s">
        <v>2523</v>
      </c>
      <c r="N693" t="s">
        <v>2523</v>
      </c>
      <c r="O693" t="s">
        <v>2523</v>
      </c>
      <c r="P693" t="s">
        <v>2523</v>
      </c>
      <c r="Q693" t="s">
        <v>2523</v>
      </c>
      <c r="R693" t="s">
        <v>2523</v>
      </c>
      <c r="S693" t="s">
        <v>2523</v>
      </c>
      <c r="T693" t="s">
        <v>2523</v>
      </c>
      <c r="U693">
        <f t="shared" si="45"/>
        <v>1</v>
      </c>
    </row>
    <row r="694" spans="1:21">
      <c r="A694" t="str">
        <f t="shared" si="46"/>
        <v>24.1-25</v>
      </c>
      <c r="B694">
        <f t="shared" si="47"/>
        <v>25</v>
      </c>
      <c r="C694">
        <v>24</v>
      </c>
      <c r="D694" t="s">
        <v>1675</v>
      </c>
      <c r="E694" t="s">
        <v>1121</v>
      </c>
      <c r="F694" t="s">
        <v>1175</v>
      </c>
      <c r="G694">
        <v>24</v>
      </c>
      <c r="H694">
        <f t="shared" si="44"/>
        <v>15610</v>
      </c>
      <c r="I694">
        <v>2230</v>
      </c>
      <c r="J694">
        <v>2230</v>
      </c>
      <c r="K694">
        <v>2230</v>
      </c>
      <c r="L694">
        <v>2230</v>
      </c>
      <c r="M694">
        <v>2230</v>
      </c>
      <c r="N694">
        <v>2230</v>
      </c>
      <c r="O694">
        <v>2230</v>
      </c>
      <c r="P694" t="s">
        <v>2523</v>
      </c>
      <c r="Q694" t="s">
        <v>2523</v>
      </c>
      <c r="R694" t="s">
        <v>2523</v>
      </c>
      <c r="S694" t="s">
        <v>2523</v>
      </c>
      <c r="T694" t="s">
        <v>2523</v>
      </c>
      <c r="U694">
        <f t="shared" si="45"/>
        <v>1</v>
      </c>
    </row>
    <row r="695" spans="1:21">
      <c r="A695" t="str">
        <f t="shared" si="46"/>
        <v>24.1-26</v>
      </c>
      <c r="B695">
        <f t="shared" si="47"/>
        <v>26</v>
      </c>
      <c r="C695">
        <v>24</v>
      </c>
      <c r="D695" t="s">
        <v>2730</v>
      </c>
      <c r="E695" t="s">
        <v>1121</v>
      </c>
      <c r="F695" t="s">
        <v>1175</v>
      </c>
      <c r="G695">
        <v>24</v>
      </c>
      <c r="H695">
        <f t="shared" si="44"/>
        <v>6690</v>
      </c>
      <c r="I695" t="s">
        <v>2523</v>
      </c>
      <c r="J695" t="s">
        <v>2523</v>
      </c>
      <c r="K695" t="s">
        <v>2523</v>
      </c>
      <c r="L695" t="s">
        <v>2523</v>
      </c>
      <c r="M695" t="s">
        <v>2523</v>
      </c>
      <c r="N695" t="s">
        <v>2523</v>
      </c>
      <c r="O695" t="s">
        <v>2523</v>
      </c>
      <c r="P695" t="s">
        <v>2523</v>
      </c>
      <c r="Q695" t="s">
        <v>2523</v>
      </c>
      <c r="R695">
        <v>2230</v>
      </c>
      <c r="S695">
        <v>2230</v>
      </c>
      <c r="T695">
        <v>2230</v>
      </c>
      <c r="U695">
        <f t="shared" si="45"/>
        <v>1</v>
      </c>
    </row>
    <row r="696" spans="1:21">
      <c r="A696" t="str">
        <f t="shared" si="46"/>
        <v>24.1-27</v>
      </c>
      <c r="B696">
        <f t="shared" si="47"/>
        <v>27</v>
      </c>
      <c r="C696">
        <v>24</v>
      </c>
      <c r="D696" t="s">
        <v>1676</v>
      </c>
      <c r="E696" t="s">
        <v>1121</v>
      </c>
      <c r="F696" t="s">
        <v>1175</v>
      </c>
      <c r="G696">
        <v>24</v>
      </c>
      <c r="H696">
        <f t="shared" si="44"/>
        <v>17840</v>
      </c>
      <c r="I696">
        <v>2230</v>
      </c>
      <c r="J696">
        <v>2230</v>
      </c>
      <c r="K696">
        <v>2230</v>
      </c>
      <c r="L696">
        <v>2230</v>
      </c>
      <c r="M696">
        <v>2230</v>
      </c>
      <c r="N696">
        <v>2230</v>
      </c>
      <c r="O696">
        <v>2230</v>
      </c>
      <c r="P696">
        <v>2230</v>
      </c>
      <c r="Q696" t="s">
        <v>2523</v>
      </c>
      <c r="R696" t="s">
        <v>2523</v>
      </c>
      <c r="S696" t="s">
        <v>2523</v>
      </c>
      <c r="T696" t="s">
        <v>2523</v>
      </c>
      <c r="U696">
        <f t="shared" si="45"/>
        <v>1</v>
      </c>
    </row>
    <row r="697" spans="1:21">
      <c r="A697" t="str">
        <f t="shared" si="46"/>
        <v>24.1-28</v>
      </c>
      <c r="B697">
        <f t="shared" si="47"/>
        <v>28</v>
      </c>
      <c r="C697">
        <v>24</v>
      </c>
      <c r="D697" t="s">
        <v>2731</v>
      </c>
      <c r="E697" t="s">
        <v>1121</v>
      </c>
      <c r="F697" t="s">
        <v>1175</v>
      </c>
      <c r="G697">
        <v>24</v>
      </c>
      <c r="H697">
        <f t="shared" si="44"/>
        <v>6690</v>
      </c>
      <c r="I697" t="s">
        <v>2523</v>
      </c>
      <c r="J697" t="s">
        <v>2523</v>
      </c>
      <c r="K697" t="s">
        <v>2523</v>
      </c>
      <c r="L697" t="s">
        <v>2523</v>
      </c>
      <c r="M697" t="s">
        <v>2523</v>
      </c>
      <c r="N697" t="s">
        <v>2523</v>
      </c>
      <c r="O697" t="s">
        <v>2523</v>
      </c>
      <c r="P697" t="s">
        <v>2523</v>
      </c>
      <c r="Q697" t="s">
        <v>2523</v>
      </c>
      <c r="R697">
        <v>2230</v>
      </c>
      <c r="S697">
        <v>2230</v>
      </c>
      <c r="T697">
        <v>2230</v>
      </c>
      <c r="U697">
        <f t="shared" si="45"/>
        <v>1</v>
      </c>
    </row>
    <row r="698" spans="1:21">
      <c r="A698" t="str">
        <f t="shared" si="46"/>
        <v>24.1-29</v>
      </c>
      <c r="B698">
        <f t="shared" si="47"/>
        <v>29</v>
      </c>
      <c r="C698">
        <v>24</v>
      </c>
      <c r="D698" t="s">
        <v>1677</v>
      </c>
      <c r="E698" t="s">
        <v>1178</v>
      </c>
      <c r="F698" t="s">
        <v>1175</v>
      </c>
      <c r="G698">
        <v>12</v>
      </c>
      <c r="H698">
        <f t="shared" ref="H698:H759" si="48">SUM(I698:T698)</f>
        <v>48880</v>
      </c>
      <c r="I698">
        <v>6110</v>
      </c>
      <c r="J698">
        <v>6110</v>
      </c>
      <c r="K698">
        <v>6110</v>
      </c>
      <c r="L698">
        <v>6110</v>
      </c>
      <c r="M698">
        <v>6110</v>
      </c>
      <c r="N698">
        <v>6110</v>
      </c>
      <c r="O698">
        <v>6110</v>
      </c>
      <c r="P698">
        <v>6110</v>
      </c>
      <c r="Q698" t="s">
        <v>2523</v>
      </c>
      <c r="R698" t="s">
        <v>2523</v>
      </c>
      <c r="S698" t="s">
        <v>2523</v>
      </c>
      <c r="T698" t="s">
        <v>2523</v>
      </c>
      <c r="U698">
        <f t="shared" si="45"/>
        <v>1</v>
      </c>
    </row>
    <row r="699" spans="1:21">
      <c r="A699" t="str">
        <f t="shared" si="46"/>
        <v>24.1-30</v>
      </c>
      <c r="B699">
        <f t="shared" si="47"/>
        <v>30</v>
      </c>
      <c r="C699">
        <v>24</v>
      </c>
      <c r="D699" t="s">
        <v>1655</v>
      </c>
      <c r="E699" t="s">
        <v>1124</v>
      </c>
      <c r="F699" t="s">
        <v>1171</v>
      </c>
      <c r="G699">
        <v>60</v>
      </c>
      <c r="H699">
        <f t="shared" si="48"/>
        <v>9840</v>
      </c>
      <c r="I699">
        <v>820</v>
      </c>
      <c r="J699">
        <v>820</v>
      </c>
      <c r="K699">
        <v>820</v>
      </c>
      <c r="L699">
        <v>820</v>
      </c>
      <c r="M699">
        <v>820</v>
      </c>
      <c r="N699">
        <v>820</v>
      </c>
      <c r="O699">
        <v>820</v>
      </c>
      <c r="P699">
        <v>820</v>
      </c>
      <c r="Q699">
        <v>820</v>
      </c>
      <c r="R699">
        <v>820</v>
      </c>
      <c r="S699">
        <v>820</v>
      </c>
      <c r="T699">
        <v>820</v>
      </c>
      <c r="U699">
        <f t="shared" si="45"/>
        <v>1</v>
      </c>
    </row>
    <row r="700" spans="1:21">
      <c r="A700" t="str">
        <f t="shared" si="46"/>
        <v>24.1-31</v>
      </c>
      <c r="B700">
        <f t="shared" si="47"/>
        <v>31</v>
      </c>
      <c r="C700">
        <v>24</v>
      </c>
      <c r="D700" t="s">
        <v>1656</v>
      </c>
      <c r="E700" t="s">
        <v>1120</v>
      </c>
      <c r="F700" t="s">
        <v>1171</v>
      </c>
      <c r="G700">
        <v>60</v>
      </c>
      <c r="H700">
        <f t="shared" si="48"/>
        <v>33600</v>
      </c>
      <c r="I700">
        <v>2800</v>
      </c>
      <c r="J700">
        <v>2800</v>
      </c>
      <c r="K700">
        <v>2800</v>
      </c>
      <c r="L700">
        <v>2800</v>
      </c>
      <c r="M700">
        <v>2800</v>
      </c>
      <c r="N700">
        <v>2800</v>
      </c>
      <c r="O700">
        <v>2800</v>
      </c>
      <c r="P700">
        <v>2800</v>
      </c>
      <c r="Q700">
        <v>2800</v>
      </c>
      <c r="R700">
        <v>2800</v>
      </c>
      <c r="S700">
        <v>2800</v>
      </c>
      <c r="T700">
        <v>2800</v>
      </c>
      <c r="U700">
        <f t="shared" si="45"/>
        <v>1</v>
      </c>
    </row>
    <row r="701" spans="1:21">
      <c r="A701" t="str">
        <f t="shared" si="46"/>
        <v>24.1-32</v>
      </c>
      <c r="B701">
        <f t="shared" si="47"/>
        <v>32</v>
      </c>
      <c r="C701">
        <v>24</v>
      </c>
      <c r="D701" t="s">
        <v>1678</v>
      </c>
      <c r="E701" t="s">
        <v>1122</v>
      </c>
      <c r="F701" t="s">
        <v>1171</v>
      </c>
      <c r="G701">
        <v>30</v>
      </c>
      <c r="H701">
        <f t="shared" si="48"/>
        <v>93000</v>
      </c>
      <c r="I701">
        <v>7750</v>
      </c>
      <c r="J701">
        <v>7750</v>
      </c>
      <c r="K701">
        <v>7750</v>
      </c>
      <c r="L701">
        <v>7750</v>
      </c>
      <c r="M701">
        <v>7750</v>
      </c>
      <c r="N701">
        <v>7750</v>
      </c>
      <c r="O701">
        <v>7750</v>
      </c>
      <c r="P701">
        <v>7750</v>
      </c>
      <c r="Q701">
        <v>7750</v>
      </c>
      <c r="R701">
        <v>7750</v>
      </c>
      <c r="S701">
        <v>7750</v>
      </c>
      <c r="T701">
        <v>7750</v>
      </c>
      <c r="U701">
        <f t="shared" si="45"/>
        <v>1</v>
      </c>
    </row>
    <row r="702" spans="1:21">
      <c r="A702" t="str">
        <f t="shared" si="46"/>
        <v>26.1-1</v>
      </c>
      <c r="B702">
        <f t="shared" si="47"/>
        <v>1</v>
      </c>
      <c r="C702">
        <v>26</v>
      </c>
      <c r="D702" t="s">
        <v>1681</v>
      </c>
      <c r="E702" t="s">
        <v>1174</v>
      </c>
      <c r="F702" t="s">
        <v>1175</v>
      </c>
      <c r="G702">
        <v>48</v>
      </c>
      <c r="H702">
        <f t="shared" si="48"/>
        <v>39360</v>
      </c>
      <c r="I702">
        <v>3280</v>
      </c>
      <c r="J702">
        <v>3280</v>
      </c>
      <c r="K702">
        <v>3280</v>
      </c>
      <c r="L702">
        <v>3280</v>
      </c>
      <c r="M702">
        <v>3280</v>
      </c>
      <c r="N702">
        <v>3280</v>
      </c>
      <c r="O702">
        <v>3280</v>
      </c>
      <c r="P702">
        <v>3280</v>
      </c>
      <c r="Q702">
        <v>3280</v>
      </c>
      <c r="R702">
        <v>3280</v>
      </c>
      <c r="S702">
        <v>3280</v>
      </c>
      <c r="T702">
        <v>3280</v>
      </c>
      <c r="U702">
        <f t="shared" si="45"/>
        <v>1</v>
      </c>
    </row>
    <row r="703" spans="1:21">
      <c r="A703" t="str">
        <f t="shared" si="46"/>
        <v>26.1-2</v>
      </c>
      <c r="B703">
        <f t="shared" si="47"/>
        <v>2</v>
      </c>
      <c r="C703">
        <v>26</v>
      </c>
      <c r="D703" t="s">
        <v>1682</v>
      </c>
      <c r="E703" t="s">
        <v>1174</v>
      </c>
      <c r="F703" t="s">
        <v>1175</v>
      </c>
      <c r="G703">
        <v>48</v>
      </c>
      <c r="H703">
        <f t="shared" si="48"/>
        <v>39360</v>
      </c>
      <c r="I703">
        <v>3280</v>
      </c>
      <c r="J703">
        <v>3280</v>
      </c>
      <c r="K703">
        <v>3280</v>
      </c>
      <c r="L703">
        <v>3280</v>
      </c>
      <c r="M703">
        <v>3280</v>
      </c>
      <c r="N703">
        <v>3280</v>
      </c>
      <c r="O703">
        <v>3280</v>
      </c>
      <c r="P703">
        <v>3280</v>
      </c>
      <c r="Q703">
        <v>3280</v>
      </c>
      <c r="R703">
        <v>3280</v>
      </c>
      <c r="S703">
        <v>3280</v>
      </c>
      <c r="T703">
        <v>3280</v>
      </c>
      <c r="U703">
        <f t="shared" si="45"/>
        <v>1</v>
      </c>
    </row>
    <row r="704" spans="1:21">
      <c r="A704" t="str">
        <f t="shared" si="46"/>
        <v>26.1-3</v>
      </c>
      <c r="B704">
        <f t="shared" si="47"/>
        <v>3</v>
      </c>
      <c r="C704">
        <v>26</v>
      </c>
      <c r="D704" t="s">
        <v>2465</v>
      </c>
      <c r="E704" t="s">
        <v>1174</v>
      </c>
      <c r="F704" t="s">
        <v>1175</v>
      </c>
      <c r="G704">
        <v>48</v>
      </c>
      <c r="H704">
        <f t="shared" si="48"/>
        <v>22960</v>
      </c>
      <c r="I704" t="s">
        <v>2523</v>
      </c>
      <c r="J704" t="s">
        <v>2523</v>
      </c>
      <c r="K704" t="s">
        <v>2523</v>
      </c>
      <c r="L704" t="s">
        <v>2523</v>
      </c>
      <c r="M704" t="s">
        <v>2523</v>
      </c>
      <c r="N704">
        <v>3280</v>
      </c>
      <c r="O704">
        <v>3280</v>
      </c>
      <c r="P704">
        <v>3280</v>
      </c>
      <c r="Q704">
        <v>3280</v>
      </c>
      <c r="R704">
        <v>3280</v>
      </c>
      <c r="S704">
        <v>3280</v>
      </c>
      <c r="T704">
        <v>3280</v>
      </c>
      <c r="U704">
        <f t="shared" si="45"/>
        <v>1</v>
      </c>
    </row>
    <row r="705" spans="1:21">
      <c r="A705" t="str">
        <f t="shared" si="46"/>
        <v>26.1-4</v>
      </c>
      <c r="B705">
        <f t="shared" si="47"/>
        <v>4</v>
      </c>
      <c r="C705">
        <v>26</v>
      </c>
      <c r="D705" t="s">
        <v>2732</v>
      </c>
      <c r="E705" t="s">
        <v>1119</v>
      </c>
      <c r="F705" t="s">
        <v>1175</v>
      </c>
      <c r="G705">
        <v>24</v>
      </c>
      <c r="H705">
        <f t="shared" si="48"/>
        <v>600</v>
      </c>
      <c r="I705" t="s">
        <v>2523</v>
      </c>
      <c r="J705" t="s">
        <v>2523</v>
      </c>
      <c r="K705" t="s">
        <v>2523</v>
      </c>
      <c r="L705" t="s">
        <v>2523</v>
      </c>
      <c r="M705" t="s">
        <v>2523</v>
      </c>
      <c r="N705" t="s">
        <v>2523</v>
      </c>
      <c r="O705" t="s">
        <v>2523</v>
      </c>
      <c r="P705" t="s">
        <v>2523</v>
      </c>
      <c r="Q705" t="s">
        <v>2523</v>
      </c>
      <c r="R705" t="s">
        <v>2523</v>
      </c>
      <c r="S705" t="s">
        <v>2523</v>
      </c>
      <c r="T705">
        <v>600</v>
      </c>
      <c r="U705">
        <f t="shared" si="45"/>
        <v>1</v>
      </c>
    </row>
    <row r="706" spans="1:21">
      <c r="A706" t="str">
        <f t="shared" si="46"/>
        <v>26.1-5</v>
      </c>
      <c r="B706">
        <f t="shared" si="47"/>
        <v>5</v>
      </c>
      <c r="C706">
        <v>26</v>
      </c>
      <c r="D706" t="s">
        <v>2466</v>
      </c>
      <c r="E706" t="s">
        <v>1119</v>
      </c>
      <c r="F706" t="s">
        <v>1175</v>
      </c>
      <c r="G706">
        <v>24</v>
      </c>
      <c r="H706">
        <f t="shared" si="48"/>
        <v>7200</v>
      </c>
      <c r="I706">
        <v>600</v>
      </c>
      <c r="J706">
        <v>600</v>
      </c>
      <c r="K706">
        <v>600</v>
      </c>
      <c r="L706">
        <v>600</v>
      </c>
      <c r="M706">
        <v>600</v>
      </c>
      <c r="N706">
        <v>600</v>
      </c>
      <c r="O706">
        <v>600</v>
      </c>
      <c r="P706">
        <v>600</v>
      </c>
      <c r="Q706">
        <v>600</v>
      </c>
      <c r="R706">
        <v>600</v>
      </c>
      <c r="S706">
        <v>600</v>
      </c>
      <c r="T706">
        <v>600</v>
      </c>
      <c r="U706">
        <f t="shared" ref="U706:U769" si="49">COUNTIF($D:$D,D706)</f>
        <v>1</v>
      </c>
    </row>
    <row r="707" spans="1:21">
      <c r="A707" t="str">
        <f t="shared" si="46"/>
        <v>26.1-6</v>
      </c>
      <c r="B707">
        <f t="shared" si="47"/>
        <v>6</v>
      </c>
      <c r="C707">
        <v>26</v>
      </c>
      <c r="D707" t="s">
        <v>2733</v>
      </c>
      <c r="E707" t="s">
        <v>1119</v>
      </c>
      <c r="F707" t="s">
        <v>1175</v>
      </c>
      <c r="G707">
        <v>24</v>
      </c>
      <c r="H707">
        <f t="shared" si="48"/>
        <v>600</v>
      </c>
      <c r="I707" t="s">
        <v>2523</v>
      </c>
      <c r="J707" t="s">
        <v>2523</v>
      </c>
      <c r="K707" t="s">
        <v>2523</v>
      </c>
      <c r="L707" t="s">
        <v>2523</v>
      </c>
      <c r="M707" t="s">
        <v>2523</v>
      </c>
      <c r="N707" t="s">
        <v>2523</v>
      </c>
      <c r="O707" t="s">
        <v>2523</v>
      </c>
      <c r="P707" t="s">
        <v>2523</v>
      </c>
      <c r="Q707" t="s">
        <v>2523</v>
      </c>
      <c r="R707" t="s">
        <v>2523</v>
      </c>
      <c r="S707" t="s">
        <v>2523</v>
      </c>
      <c r="T707">
        <v>600</v>
      </c>
      <c r="U707">
        <f t="shared" si="49"/>
        <v>1</v>
      </c>
    </row>
    <row r="708" spans="1:21">
      <c r="A708" t="str">
        <f t="shared" si="46"/>
        <v>26.1-7</v>
      </c>
      <c r="B708">
        <f t="shared" si="47"/>
        <v>7</v>
      </c>
      <c r="C708">
        <v>26</v>
      </c>
      <c r="D708" t="s">
        <v>1683</v>
      </c>
      <c r="E708" t="s">
        <v>1119</v>
      </c>
      <c r="F708" t="s">
        <v>1175</v>
      </c>
      <c r="G708">
        <v>24</v>
      </c>
      <c r="H708">
        <f t="shared" si="48"/>
        <v>3000</v>
      </c>
      <c r="I708">
        <v>600</v>
      </c>
      <c r="J708">
        <v>600</v>
      </c>
      <c r="K708">
        <v>600</v>
      </c>
      <c r="L708">
        <v>600</v>
      </c>
      <c r="M708">
        <v>600</v>
      </c>
      <c r="N708" t="s">
        <v>2523</v>
      </c>
      <c r="O708" t="s">
        <v>2523</v>
      </c>
      <c r="P708" t="s">
        <v>2523</v>
      </c>
      <c r="Q708" t="s">
        <v>2523</v>
      </c>
      <c r="R708" t="s">
        <v>2523</v>
      </c>
      <c r="S708" t="s">
        <v>2523</v>
      </c>
      <c r="T708" t="s">
        <v>2523</v>
      </c>
      <c r="U708">
        <f t="shared" si="49"/>
        <v>1</v>
      </c>
    </row>
    <row r="709" spans="1:21">
      <c r="A709" t="str">
        <f t="shared" si="46"/>
        <v>26.1-8</v>
      </c>
      <c r="B709">
        <f t="shared" si="47"/>
        <v>8</v>
      </c>
      <c r="C709">
        <v>26</v>
      </c>
      <c r="D709" t="s">
        <v>1684</v>
      </c>
      <c r="E709" t="s">
        <v>1119</v>
      </c>
      <c r="F709" t="s">
        <v>1175</v>
      </c>
      <c r="G709">
        <v>24</v>
      </c>
      <c r="H709">
        <f t="shared" si="48"/>
        <v>4800</v>
      </c>
      <c r="I709">
        <v>600</v>
      </c>
      <c r="J709">
        <v>600</v>
      </c>
      <c r="K709">
        <v>600</v>
      </c>
      <c r="L709">
        <v>600</v>
      </c>
      <c r="M709">
        <v>600</v>
      </c>
      <c r="N709">
        <v>600</v>
      </c>
      <c r="O709">
        <v>600</v>
      </c>
      <c r="P709">
        <v>600</v>
      </c>
      <c r="Q709" t="s">
        <v>2523</v>
      </c>
      <c r="R709" t="s">
        <v>2523</v>
      </c>
      <c r="S709" t="s">
        <v>2523</v>
      </c>
      <c r="T709" t="s">
        <v>2523</v>
      </c>
      <c r="U709">
        <f t="shared" si="49"/>
        <v>1</v>
      </c>
    </row>
    <row r="710" spans="1:21">
      <c r="A710" t="str">
        <f t="shared" si="46"/>
        <v>26.1-9</v>
      </c>
      <c r="B710">
        <f t="shared" si="47"/>
        <v>9</v>
      </c>
      <c r="C710">
        <v>26</v>
      </c>
      <c r="D710" t="s">
        <v>1685</v>
      </c>
      <c r="E710" t="s">
        <v>1119</v>
      </c>
      <c r="F710" t="s">
        <v>1175</v>
      </c>
      <c r="G710">
        <v>24</v>
      </c>
      <c r="H710">
        <f t="shared" si="48"/>
        <v>7200</v>
      </c>
      <c r="I710">
        <v>600</v>
      </c>
      <c r="J710">
        <v>600</v>
      </c>
      <c r="K710">
        <v>600</v>
      </c>
      <c r="L710">
        <v>600</v>
      </c>
      <c r="M710">
        <v>600</v>
      </c>
      <c r="N710">
        <v>600</v>
      </c>
      <c r="O710">
        <v>600</v>
      </c>
      <c r="P710">
        <v>600</v>
      </c>
      <c r="Q710">
        <v>600</v>
      </c>
      <c r="R710">
        <v>600</v>
      </c>
      <c r="S710">
        <v>600</v>
      </c>
      <c r="T710">
        <v>600</v>
      </c>
      <c r="U710">
        <f t="shared" si="49"/>
        <v>1</v>
      </c>
    </row>
    <row r="711" spans="1:21">
      <c r="A711" t="str">
        <f t="shared" si="46"/>
        <v>26.1-10</v>
      </c>
      <c r="B711">
        <f t="shared" si="47"/>
        <v>10</v>
      </c>
      <c r="C711">
        <v>26</v>
      </c>
      <c r="D711" t="s">
        <v>2467</v>
      </c>
      <c r="E711" t="s">
        <v>1119</v>
      </c>
      <c r="F711" t="s">
        <v>1175</v>
      </c>
      <c r="G711">
        <v>24</v>
      </c>
      <c r="H711">
        <f t="shared" si="48"/>
        <v>7200</v>
      </c>
      <c r="I711">
        <v>600</v>
      </c>
      <c r="J711">
        <v>600</v>
      </c>
      <c r="K711">
        <v>600</v>
      </c>
      <c r="L711">
        <v>600</v>
      </c>
      <c r="M711">
        <v>600</v>
      </c>
      <c r="N711">
        <v>600</v>
      </c>
      <c r="O711">
        <v>600</v>
      </c>
      <c r="P711">
        <v>600</v>
      </c>
      <c r="Q711">
        <v>600</v>
      </c>
      <c r="R711">
        <v>600</v>
      </c>
      <c r="S711">
        <v>600</v>
      </c>
      <c r="T711">
        <v>600</v>
      </c>
      <c r="U711">
        <f t="shared" si="49"/>
        <v>1</v>
      </c>
    </row>
    <row r="712" spans="1:21">
      <c r="A712" t="str">
        <f t="shared" si="46"/>
        <v>26.1-11</v>
      </c>
      <c r="B712">
        <f t="shared" si="47"/>
        <v>11</v>
      </c>
      <c r="C712">
        <v>26</v>
      </c>
      <c r="D712" t="s">
        <v>2734</v>
      </c>
      <c r="E712" t="s">
        <v>1119</v>
      </c>
      <c r="F712" t="s">
        <v>1175</v>
      </c>
      <c r="G712">
        <v>24</v>
      </c>
      <c r="H712">
        <f t="shared" si="48"/>
        <v>600</v>
      </c>
      <c r="I712" t="s">
        <v>2523</v>
      </c>
      <c r="J712" t="s">
        <v>2523</v>
      </c>
      <c r="K712" t="s">
        <v>2523</v>
      </c>
      <c r="L712" t="s">
        <v>2523</v>
      </c>
      <c r="M712" t="s">
        <v>2523</v>
      </c>
      <c r="N712" t="s">
        <v>2523</v>
      </c>
      <c r="O712" t="s">
        <v>2523</v>
      </c>
      <c r="P712" t="s">
        <v>2523</v>
      </c>
      <c r="Q712" t="s">
        <v>2523</v>
      </c>
      <c r="R712" t="s">
        <v>2523</v>
      </c>
      <c r="S712" t="s">
        <v>2523</v>
      </c>
      <c r="T712">
        <v>600</v>
      </c>
      <c r="U712">
        <f t="shared" si="49"/>
        <v>1</v>
      </c>
    </row>
    <row r="713" spans="1:21">
      <c r="A713" t="str">
        <f t="shared" si="46"/>
        <v>26.1-12</v>
      </c>
      <c r="B713">
        <f t="shared" si="47"/>
        <v>12</v>
      </c>
      <c r="C713">
        <v>26</v>
      </c>
      <c r="D713" t="s">
        <v>2735</v>
      </c>
      <c r="E713" t="s">
        <v>1119</v>
      </c>
      <c r="F713" t="s">
        <v>1175</v>
      </c>
      <c r="G713">
        <v>24</v>
      </c>
      <c r="H713">
        <f t="shared" si="48"/>
        <v>600</v>
      </c>
      <c r="I713" t="s">
        <v>2523</v>
      </c>
      <c r="J713" t="s">
        <v>2523</v>
      </c>
      <c r="K713" t="s">
        <v>2523</v>
      </c>
      <c r="L713" t="s">
        <v>2523</v>
      </c>
      <c r="M713" t="s">
        <v>2523</v>
      </c>
      <c r="N713" t="s">
        <v>2523</v>
      </c>
      <c r="O713" t="s">
        <v>2523</v>
      </c>
      <c r="P713" t="s">
        <v>2523</v>
      </c>
      <c r="Q713" t="s">
        <v>2523</v>
      </c>
      <c r="R713" t="s">
        <v>2523</v>
      </c>
      <c r="S713" t="s">
        <v>2523</v>
      </c>
      <c r="T713">
        <v>600</v>
      </c>
      <c r="U713">
        <f t="shared" si="49"/>
        <v>1</v>
      </c>
    </row>
    <row r="714" spans="1:21">
      <c r="A714" t="str">
        <f t="shared" si="46"/>
        <v>26.1-13</v>
      </c>
      <c r="B714">
        <f t="shared" si="47"/>
        <v>13</v>
      </c>
      <c r="C714">
        <v>26</v>
      </c>
      <c r="D714" t="s">
        <v>1686</v>
      </c>
      <c r="E714" t="s">
        <v>1119</v>
      </c>
      <c r="F714" t="s">
        <v>1175</v>
      </c>
      <c r="G714">
        <v>24</v>
      </c>
      <c r="H714">
        <f t="shared" si="48"/>
        <v>7200</v>
      </c>
      <c r="I714">
        <v>600</v>
      </c>
      <c r="J714">
        <v>600</v>
      </c>
      <c r="K714">
        <v>600</v>
      </c>
      <c r="L714">
        <v>600</v>
      </c>
      <c r="M714">
        <v>600</v>
      </c>
      <c r="N714">
        <v>600</v>
      </c>
      <c r="O714">
        <v>600</v>
      </c>
      <c r="P714">
        <v>600</v>
      </c>
      <c r="Q714">
        <v>600</v>
      </c>
      <c r="R714">
        <v>600</v>
      </c>
      <c r="S714">
        <v>600</v>
      </c>
      <c r="T714">
        <v>600</v>
      </c>
      <c r="U714">
        <f t="shared" si="49"/>
        <v>1</v>
      </c>
    </row>
    <row r="715" spans="1:21">
      <c r="A715" t="str">
        <f t="shared" si="46"/>
        <v>26.1-14</v>
      </c>
      <c r="B715">
        <f t="shared" si="47"/>
        <v>14</v>
      </c>
      <c r="C715">
        <v>26</v>
      </c>
      <c r="D715" t="s">
        <v>1687</v>
      </c>
      <c r="E715" t="s">
        <v>1119</v>
      </c>
      <c r="F715" t="s">
        <v>1175</v>
      </c>
      <c r="G715">
        <v>24</v>
      </c>
      <c r="H715">
        <f t="shared" si="48"/>
        <v>7200</v>
      </c>
      <c r="I715">
        <v>600</v>
      </c>
      <c r="J715">
        <v>600</v>
      </c>
      <c r="K715">
        <v>600</v>
      </c>
      <c r="L715">
        <v>600</v>
      </c>
      <c r="M715">
        <v>600</v>
      </c>
      <c r="N715">
        <v>600</v>
      </c>
      <c r="O715">
        <v>600</v>
      </c>
      <c r="P715">
        <v>600</v>
      </c>
      <c r="Q715">
        <v>600</v>
      </c>
      <c r="R715">
        <v>600</v>
      </c>
      <c r="S715">
        <v>600</v>
      </c>
      <c r="T715">
        <v>600</v>
      </c>
      <c r="U715">
        <f t="shared" si="49"/>
        <v>1</v>
      </c>
    </row>
    <row r="716" spans="1:21">
      <c r="A716" t="str">
        <f t="shared" si="46"/>
        <v>26.1-15</v>
      </c>
      <c r="B716">
        <f t="shared" si="47"/>
        <v>15</v>
      </c>
      <c r="C716">
        <v>26</v>
      </c>
      <c r="D716" t="s">
        <v>2736</v>
      </c>
      <c r="E716" t="s">
        <v>1119</v>
      </c>
      <c r="F716" t="s">
        <v>1175</v>
      </c>
      <c r="G716">
        <v>24</v>
      </c>
      <c r="H716">
        <f t="shared" si="48"/>
        <v>600</v>
      </c>
      <c r="I716" t="s">
        <v>2523</v>
      </c>
      <c r="J716" t="s">
        <v>2523</v>
      </c>
      <c r="K716" t="s">
        <v>2523</v>
      </c>
      <c r="L716" t="s">
        <v>2523</v>
      </c>
      <c r="M716" t="s">
        <v>2523</v>
      </c>
      <c r="N716" t="s">
        <v>2523</v>
      </c>
      <c r="O716" t="s">
        <v>2523</v>
      </c>
      <c r="P716" t="s">
        <v>2523</v>
      </c>
      <c r="Q716" t="s">
        <v>2523</v>
      </c>
      <c r="R716" t="s">
        <v>2523</v>
      </c>
      <c r="S716" t="s">
        <v>2523</v>
      </c>
      <c r="T716">
        <v>600</v>
      </c>
      <c r="U716">
        <f t="shared" si="49"/>
        <v>1</v>
      </c>
    </row>
    <row r="717" spans="1:21">
      <c r="A717" t="str">
        <f t="shared" si="46"/>
        <v>26.1-16</v>
      </c>
      <c r="B717">
        <f t="shared" si="47"/>
        <v>16</v>
      </c>
      <c r="C717">
        <v>26</v>
      </c>
      <c r="D717" t="s">
        <v>2737</v>
      </c>
      <c r="E717" t="s">
        <v>1119</v>
      </c>
      <c r="F717" t="s">
        <v>1175</v>
      </c>
      <c r="G717">
        <v>24</v>
      </c>
      <c r="H717">
        <f t="shared" si="48"/>
        <v>600</v>
      </c>
      <c r="I717" t="s">
        <v>2523</v>
      </c>
      <c r="J717" t="s">
        <v>2523</v>
      </c>
      <c r="K717" t="s">
        <v>2523</v>
      </c>
      <c r="L717" t="s">
        <v>2523</v>
      </c>
      <c r="M717" t="s">
        <v>2523</v>
      </c>
      <c r="N717" t="s">
        <v>2523</v>
      </c>
      <c r="O717" t="s">
        <v>2523</v>
      </c>
      <c r="P717" t="s">
        <v>2523</v>
      </c>
      <c r="Q717" t="s">
        <v>2523</v>
      </c>
      <c r="R717" t="s">
        <v>2523</v>
      </c>
      <c r="S717" t="s">
        <v>2523</v>
      </c>
      <c r="T717">
        <v>600</v>
      </c>
      <c r="U717">
        <f t="shared" si="49"/>
        <v>1</v>
      </c>
    </row>
    <row r="718" spans="1:21">
      <c r="A718" t="str">
        <f t="shared" si="46"/>
        <v>26.1-17</v>
      </c>
      <c r="B718">
        <f t="shared" si="47"/>
        <v>17</v>
      </c>
      <c r="C718">
        <v>26</v>
      </c>
      <c r="D718" t="s">
        <v>2738</v>
      </c>
      <c r="E718" t="s">
        <v>1119</v>
      </c>
      <c r="F718" t="s">
        <v>1175</v>
      </c>
      <c r="G718">
        <v>24</v>
      </c>
      <c r="H718">
        <f t="shared" si="48"/>
        <v>3000</v>
      </c>
      <c r="I718" t="s">
        <v>2523</v>
      </c>
      <c r="J718" t="s">
        <v>2523</v>
      </c>
      <c r="K718" t="s">
        <v>2523</v>
      </c>
      <c r="L718" t="s">
        <v>2523</v>
      </c>
      <c r="M718" t="s">
        <v>2523</v>
      </c>
      <c r="N718" t="s">
        <v>2523</v>
      </c>
      <c r="O718" t="s">
        <v>2523</v>
      </c>
      <c r="P718">
        <v>600</v>
      </c>
      <c r="Q718">
        <v>600</v>
      </c>
      <c r="R718">
        <v>600</v>
      </c>
      <c r="S718">
        <v>600</v>
      </c>
      <c r="T718">
        <v>600</v>
      </c>
      <c r="U718">
        <f t="shared" si="49"/>
        <v>1</v>
      </c>
    </row>
    <row r="719" spans="1:21">
      <c r="A719" t="str">
        <f t="shared" si="46"/>
        <v>26.1-18</v>
      </c>
      <c r="B719">
        <f t="shared" si="47"/>
        <v>18</v>
      </c>
      <c r="C719">
        <v>26</v>
      </c>
      <c r="D719" t="s">
        <v>1688</v>
      </c>
      <c r="E719" t="s">
        <v>1119</v>
      </c>
      <c r="F719" t="s">
        <v>1175</v>
      </c>
      <c r="G719">
        <v>24</v>
      </c>
      <c r="H719">
        <f t="shared" si="48"/>
        <v>4800</v>
      </c>
      <c r="I719">
        <v>600</v>
      </c>
      <c r="J719">
        <v>600</v>
      </c>
      <c r="K719">
        <v>600</v>
      </c>
      <c r="L719">
        <v>600</v>
      </c>
      <c r="M719">
        <v>600</v>
      </c>
      <c r="N719">
        <v>600</v>
      </c>
      <c r="O719">
        <v>600</v>
      </c>
      <c r="P719">
        <v>600</v>
      </c>
      <c r="Q719" t="s">
        <v>2523</v>
      </c>
      <c r="R719" t="s">
        <v>2523</v>
      </c>
      <c r="S719" t="s">
        <v>2523</v>
      </c>
      <c r="T719" t="s">
        <v>2523</v>
      </c>
      <c r="U719">
        <f t="shared" si="49"/>
        <v>1</v>
      </c>
    </row>
    <row r="720" spans="1:21">
      <c r="A720" t="str">
        <f t="shared" si="46"/>
        <v>26.1-19</v>
      </c>
      <c r="B720">
        <f t="shared" si="47"/>
        <v>19</v>
      </c>
      <c r="C720">
        <v>26</v>
      </c>
      <c r="D720" t="s">
        <v>1689</v>
      </c>
      <c r="E720" t="s">
        <v>1119</v>
      </c>
      <c r="F720" t="s">
        <v>1175</v>
      </c>
      <c r="G720">
        <v>24</v>
      </c>
      <c r="H720">
        <f t="shared" si="48"/>
        <v>2400</v>
      </c>
      <c r="I720">
        <v>600</v>
      </c>
      <c r="J720">
        <v>600</v>
      </c>
      <c r="K720">
        <v>600</v>
      </c>
      <c r="L720">
        <v>600</v>
      </c>
      <c r="M720" t="s">
        <v>2523</v>
      </c>
      <c r="N720" t="s">
        <v>2523</v>
      </c>
      <c r="O720" t="s">
        <v>2523</v>
      </c>
      <c r="P720" t="s">
        <v>2523</v>
      </c>
      <c r="Q720" t="s">
        <v>2523</v>
      </c>
      <c r="R720" t="s">
        <v>2523</v>
      </c>
      <c r="S720" t="s">
        <v>2523</v>
      </c>
      <c r="T720" t="s">
        <v>2523</v>
      </c>
      <c r="U720">
        <f t="shared" si="49"/>
        <v>1</v>
      </c>
    </row>
    <row r="721" spans="1:21">
      <c r="A721" t="str">
        <f t="shared" si="46"/>
        <v>26.1-20</v>
      </c>
      <c r="B721">
        <f t="shared" si="47"/>
        <v>20</v>
      </c>
      <c r="C721">
        <v>26</v>
      </c>
      <c r="D721" t="s">
        <v>1690</v>
      </c>
      <c r="E721" t="s">
        <v>1119</v>
      </c>
      <c r="F721" t="s">
        <v>1175</v>
      </c>
      <c r="G721">
        <v>24</v>
      </c>
      <c r="H721">
        <f t="shared" si="48"/>
        <v>600</v>
      </c>
      <c r="I721">
        <v>600</v>
      </c>
      <c r="J721" t="s">
        <v>2523</v>
      </c>
      <c r="K721" t="s">
        <v>2523</v>
      </c>
      <c r="L721" t="s">
        <v>2523</v>
      </c>
      <c r="M721" t="s">
        <v>2523</v>
      </c>
      <c r="N721" t="s">
        <v>2523</v>
      </c>
      <c r="O721" t="s">
        <v>2523</v>
      </c>
      <c r="P721" t="s">
        <v>2523</v>
      </c>
      <c r="Q721" t="s">
        <v>2523</v>
      </c>
      <c r="R721" t="s">
        <v>2523</v>
      </c>
      <c r="S721" t="s">
        <v>2523</v>
      </c>
      <c r="T721" t="s">
        <v>2523</v>
      </c>
      <c r="U721">
        <f t="shared" si="49"/>
        <v>1</v>
      </c>
    </row>
    <row r="722" spans="1:21">
      <c r="A722" t="str">
        <f t="shared" si="46"/>
        <v>26.1-21</v>
      </c>
      <c r="B722">
        <f t="shared" si="47"/>
        <v>21</v>
      </c>
      <c r="C722">
        <v>26</v>
      </c>
      <c r="D722" t="s">
        <v>1691</v>
      </c>
      <c r="E722" t="s">
        <v>1119</v>
      </c>
      <c r="F722" t="s">
        <v>1175</v>
      </c>
      <c r="G722">
        <v>24</v>
      </c>
      <c r="H722">
        <f t="shared" si="48"/>
        <v>4800</v>
      </c>
      <c r="I722">
        <v>600</v>
      </c>
      <c r="J722">
        <v>600</v>
      </c>
      <c r="K722">
        <v>600</v>
      </c>
      <c r="L722">
        <v>600</v>
      </c>
      <c r="M722">
        <v>600</v>
      </c>
      <c r="N722">
        <v>600</v>
      </c>
      <c r="O722">
        <v>600</v>
      </c>
      <c r="P722">
        <v>600</v>
      </c>
      <c r="Q722" t="s">
        <v>2523</v>
      </c>
      <c r="R722" t="s">
        <v>2523</v>
      </c>
      <c r="S722" t="s">
        <v>2523</v>
      </c>
      <c r="T722" t="s">
        <v>2523</v>
      </c>
      <c r="U722">
        <f t="shared" si="49"/>
        <v>1</v>
      </c>
    </row>
    <row r="723" spans="1:21">
      <c r="A723" t="str">
        <f t="shared" si="46"/>
        <v>26.1-22</v>
      </c>
      <c r="B723">
        <f t="shared" si="47"/>
        <v>22</v>
      </c>
      <c r="C723">
        <v>26</v>
      </c>
      <c r="D723" t="s">
        <v>2739</v>
      </c>
      <c r="E723" t="s">
        <v>1119</v>
      </c>
      <c r="F723" t="s">
        <v>1175</v>
      </c>
      <c r="G723">
        <v>24</v>
      </c>
      <c r="H723">
        <f t="shared" si="48"/>
        <v>600</v>
      </c>
      <c r="I723" t="s">
        <v>2523</v>
      </c>
      <c r="J723" t="s">
        <v>2523</v>
      </c>
      <c r="K723" t="s">
        <v>2523</v>
      </c>
      <c r="L723" t="s">
        <v>2523</v>
      </c>
      <c r="M723" t="s">
        <v>2523</v>
      </c>
      <c r="N723" t="s">
        <v>2523</v>
      </c>
      <c r="O723" t="s">
        <v>2523</v>
      </c>
      <c r="P723" t="s">
        <v>2523</v>
      </c>
      <c r="Q723" t="s">
        <v>2523</v>
      </c>
      <c r="R723" t="s">
        <v>2523</v>
      </c>
      <c r="S723" t="s">
        <v>2523</v>
      </c>
      <c r="T723">
        <v>600</v>
      </c>
      <c r="U723">
        <f t="shared" si="49"/>
        <v>1</v>
      </c>
    </row>
    <row r="724" spans="1:21">
      <c r="A724" t="str">
        <f t="shared" si="46"/>
        <v>26.1-23</v>
      </c>
      <c r="B724">
        <f t="shared" si="47"/>
        <v>23</v>
      </c>
      <c r="C724">
        <v>26</v>
      </c>
      <c r="D724" t="s">
        <v>1692</v>
      </c>
      <c r="E724" t="s">
        <v>1119</v>
      </c>
      <c r="F724" t="s">
        <v>1175</v>
      </c>
      <c r="G724">
        <v>24</v>
      </c>
      <c r="H724">
        <f t="shared" si="48"/>
        <v>4800</v>
      </c>
      <c r="I724">
        <v>600</v>
      </c>
      <c r="J724">
        <v>600</v>
      </c>
      <c r="K724">
        <v>600</v>
      </c>
      <c r="L724">
        <v>600</v>
      </c>
      <c r="M724">
        <v>600</v>
      </c>
      <c r="N724">
        <v>600</v>
      </c>
      <c r="O724">
        <v>600</v>
      </c>
      <c r="P724">
        <v>600</v>
      </c>
      <c r="Q724" t="s">
        <v>2523</v>
      </c>
      <c r="R724" t="s">
        <v>2523</v>
      </c>
      <c r="S724" t="s">
        <v>2523</v>
      </c>
      <c r="T724" t="s">
        <v>2523</v>
      </c>
      <c r="U724">
        <f t="shared" si="49"/>
        <v>1</v>
      </c>
    </row>
    <row r="725" spans="1:21">
      <c r="A725" t="str">
        <f t="shared" si="46"/>
        <v>26.1-24</v>
      </c>
      <c r="B725">
        <f t="shared" si="47"/>
        <v>24</v>
      </c>
      <c r="C725">
        <v>26</v>
      </c>
      <c r="D725" t="s">
        <v>1693</v>
      </c>
      <c r="E725" t="s">
        <v>1119</v>
      </c>
      <c r="F725" t="s">
        <v>1175</v>
      </c>
      <c r="G725">
        <v>24</v>
      </c>
      <c r="H725">
        <f t="shared" si="48"/>
        <v>4800</v>
      </c>
      <c r="I725">
        <v>600</v>
      </c>
      <c r="J725">
        <v>600</v>
      </c>
      <c r="K725">
        <v>600</v>
      </c>
      <c r="L725">
        <v>600</v>
      </c>
      <c r="M725">
        <v>600</v>
      </c>
      <c r="N725">
        <v>600</v>
      </c>
      <c r="O725">
        <v>600</v>
      </c>
      <c r="P725">
        <v>600</v>
      </c>
      <c r="Q725" t="s">
        <v>2523</v>
      </c>
      <c r="R725" t="s">
        <v>2523</v>
      </c>
      <c r="S725" t="s">
        <v>2523</v>
      </c>
      <c r="T725" t="s">
        <v>2523</v>
      </c>
      <c r="U725">
        <f t="shared" si="49"/>
        <v>1</v>
      </c>
    </row>
    <row r="726" spans="1:21">
      <c r="A726" t="str">
        <f t="shared" si="46"/>
        <v>26.1-25</v>
      </c>
      <c r="B726">
        <f t="shared" si="47"/>
        <v>25</v>
      </c>
      <c r="C726">
        <v>26</v>
      </c>
      <c r="D726" t="s">
        <v>1694</v>
      </c>
      <c r="E726" t="s">
        <v>1119</v>
      </c>
      <c r="F726" t="s">
        <v>1175</v>
      </c>
      <c r="G726">
        <v>24</v>
      </c>
      <c r="H726">
        <f t="shared" si="48"/>
        <v>7200</v>
      </c>
      <c r="I726">
        <v>600</v>
      </c>
      <c r="J726">
        <v>600</v>
      </c>
      <c r="K726">
        <v>600</v>
      </c>
      <c r="L726">
        <v>600</v>
      </c>
      <c r="M726">
        <v>600</v>
      </c>
      <c r="N726">
        <v>600</v>
      </c>
      <c r="O726">
        <v>600</v>
      </c>
      <c r="P726">
        <v>600</v>
      </c>
      <c r="Q726">
        <v>600</v>
      </c>
      <c r="R726">
        <v>600</v>
      </c>
      <c r="S726">
        <v>600</v>
      </c>
      <c r="T726">
        <v>600</v>
      </c>
      <c r="U726">
        <f t="shared" si="49"/>
        <v>1</v>
      </c>
    </row>
    <row r="727" spans="1:21">
      <c r="A727" t="str">
        <f t="shared" si="46"/>
        <v>26.1-26</v>
      </c>
      <c r="B727">
        <f t="shared" si="47"/>
        <v>26</v>
      </c>
      <c r="C727">
        <v>26</v>
      </c>
      <c r="D727" t="s">
        <v>2740</v>
      </c>
      <c r="E727" t="s">
        <v>1119</v>
      </c>
      <c r="F727" t="s">
        <v>1175</v>
      </c>
      <c r="G727">
        <v>24</v>
      </c>
      <c r="H727">
        <f t="shared" si="48"/>
        <v>3000</v>
      </c>
      <c r="I727" t="s">
        <v>2523</v>
      </c>
      <c r="J727" t="s">
        <v>2523</v>
      </c>
      <c r="K727" t="s">
        <v>2523</v>
      </c>
      <c r="L727" t="s">
        <v>2523</v>
      </c>
      <c r="M727" t="s">
        <v>2523</v>
      </c>
      <c r="N727" t="s">
        <v>2523</v>
      </c>
      <c r="O727" t="s">
        <v>2523</v>
      </c>
      <c r="P727">
        <v>600</v>
      </c>
      <c r="Q727">
        <v>600</v>
      </c>
      <c r="R727">
        <v>600</v>
      </c>
      <c r="S727">
        <v>600</v>
      </c>
      <c r="T727">
        <v>600</v>
      </c>
      <c r="U727">
        <f t="shared" si="49"/>
        <v>1</v>
      </c>
    </row>
    <row r="728" spans="1:21">
      <c r="A728" t="str">
        <f t="shared" si="46"/>
        <v>26.1-27</v>
      </c>
      <c r="B728">
        <f t="shared" si="47"/>
        <v>27</v>
      </c>
      <c r="C728">
        <v>26</v>
      </c>
      <c r="D728" t="s">
        <v>1695</v>
      </c>
      <c r="E728" t="s">
        <v>1119</v>
      </c>
      <c r="F728" t="s">
        <v>1175</v>
      </c>
      <c r="G728">
        <v>24</v>
      </c>
      <c r="H728">
        <f t="shared" si="48"/>
        <v>7200</v>
      </c>
      <c r="I728">
        <v>600</v>
      </c>
      <c r="J728">
        <v>600</v>
      </c>
      <c r="K728">
        <v>600</v>
      </c>
      <c r="L728">
        <v>600</v>
      </c>
      <c r="M728">
        <v>600</v>
      </c>
      <c r="N728">
        <v>600</v>
      </c>
      <c r="O728">
        <v>600</v>
      </c>
      <c r="P728">
        <v>600</v>
      </c>
      <c r="Q728">
        <v>600</v>
      </c>
      <c r="R728">
        <v>600</v>
      </c>
      <c r="S728">
        <v>600</v>
      </c>
      <c r="T728">
        <v>600</v>
      </c>
      <c r="U728">
        <f t="shared" si="49"/>
        <v>1</v>
      </c>
    </row>
    <row r="729" spans="1:21">
      <c r="A729" t="str">
        <f t="shared" si="46"/>
        <v>26.1-28</v>
      </c>
      <c r="B729">
        <f t="shared" si="47"/>
        <v>28</v>
      </c>
      <c r="C729">
        <v>26</v>
      </c>
      <c r="D729" t="s">
        <v>1696</v>
      </c>
      <c r="E729" t="s">
        <v>1119</v>
      </c>
      <c r="F729" t="s">
        <v>1175</v>
      </c>
      <c r="G729">
        <v>24</v>
      </c>
      <c r="H729">
        <f t="shared" si="48"/>
        <v>7200</v>
      </c>
      <c r="I729">
        <v>600</v>
      </c>
      <c r="J729">
        <v>600</v>
      </c>
      <c r="K729">
        <v>600</v>
      </c>
      <c r="L729">
        <v>600</v>
      </c>
      <c r="M729">
        <v>600</v>
      </c>
      <c r="N729">
        <v>600</v>
      </c>
      <c r="O729">
        <v>600</v>
      </c>
      <c r="P729">
        <v>600</v>
      </c>
      <c r="Q729">
        <v>600</v>
      </c>
      <c r="R729">
        <v>600</v>
      </c>
      <c r="S729">
        <v>600</v>
      </c>
      <c r="T729">
        <v>600</v>
      </c>
      <c r="U729">
        <f t="shared" si="49"/>
        <v>1</v>
      </c>
    </row>
    <row r="730" spans="1:21">
      <c r="A730" t="str">
        <f t="shared" si="46"/>
        <v>26.1-29</v>
      </c>
      <c r="B730">
        <f t="shared" si="47"/>
        <v>29</v>
      </c>
      <c r="C730">
        <v>26</v>
      </c>
      <c r="D730" t="s">
        <v>2741</v>
      </c>
      <c r="E730" t="s">
        <v>1119</v>
      </c>
      <c r="F730" t="s">
        <v>1175</v>
      </c>
      <c r="G730">
        <v>24</v>
      </c>
      <c r="H730">
        <f t="shared" si="48"/>
        <v>600</v>
      </c>
      <c r="I730" t="s">
        <v>2523</v>
      </c>
      <c r="J730" t="s">
        <v>2523</v>
      </c>
      <c r="K730" t="s">
        <v>2523</v>
      </c>
      <c r="L730" t="s">
        <v>2523</v>
      </c>
      <c r="M730" t="s">
        <v>2523</v>
      </c>
      <c r="N730" t="s">
        <v>2523</v>
      </c>
      <c r="O730" t="s">
        <v>2523</v>
      </c>
      <c r="P730" t="s">
        <v>2523</v>
      </c>
      <c r="Q730" t="s">
        <v>2523</v>
      </c>
      <c r="R730" t="s">
        <v>2523</v>
      </c>
      <c r="S730" t="s">
        <v>2523</v>
      </c>
      <c r="T730">
        <v>600</v>
      </c>
      <c r="U730">
        <f t="shared" si="49"/>
        <v>1</v>
      </c>
    </row>
    <row r="731" spans="1:21">
      <c r="A731" t="str">
        <f t="shared" si="46"/>
        <v>26.1-30</v>
      </c>
      <c r="B731">
        <f t="shared" si="47"/>
        <v>30</v>
      </c>
      <c r="C731">
        <v>26</v>
      </c>
      <c r="D731" t="s">
        <v>2742</v>
      </c>
      <c r="E731" t="s">
        <v>1121</v>
      </c>
      <c r="F731" t="s">
        <v>1175</v>
      </c>
      <c r="G731">
        <v>24</v>
      </c>
      <c r="H731">
        <f t="shared" si="48"/>
        <v>8920</v>
      </c>
      <c r="I731" t="s">
        <v>2523</v>
      </c>
      <c r="J731" t="s">
        <v>2523</v>
      </c>
      <c r="K731" t="s">
        <v>2523</v>
      </c>
      <c r="L731" t="s">
        <v>2523</v>
      </c>
      <c r="M731" t="s">
        <v>2523</v>
      </c>
      <c r="N731" t="s">
        <v>2523</v>
      </c>
      <c r="O731" t="s">
        <v>2523</v>
      </c>
      <c r="P731" t="s">
        <v>2523</v>
      </c>
      <c r="Q731">
        <v>2230</v>
      </c>
      <c r="R731">
        <v>2230</v>
      </c>
      <c r="S731">
        <v>2230</v>
      </c>
      <c r="T731">
        <v>2230</v>
      </c>
      <c r="U731">
        <f t="shared" si="49"/>
        <v>2</v>
      </c>
    </row>
    <row r="732" spans="1:21">
      <c r="A732" t="str">
        <f t="shared" si="46"/>
        <v>26.1-31</v>
      </c>
      <c r="B732">
        <f t="shared" si="47"/>
        <v>31</v>
      </c>
      <c r="C732">
        <v>26</v>
      </c>
      <c r="D732" t="s">
        <v>2743</v>
      </c>
      <c r="E732" t="s">
        <v>1121</v>
      </c>
      <c r="F732" t="s">
        <v>1175</v>
      </c>
      <c r="G732">
        <v>24</v>
      </c>
      <c r="H732">
        <f t="shared" si="48"/>
        <v>8920</v>
      </c>
      <c r="I732" t="s">
        <v>2523</v>
      </c>
      <c r="J732" t="s">
        <v>2523</v>
      </c>
      <c r="K732" t="s">
        <v>2523</v>
      </c>
      <c r="L732" t="s">
        <v>2523</v>
      </c>
      <c r="M732" t="s">
        <v>2523</v>
      </c>
      <c r="N732" t="s">
        <v>2523</v>
      </c>
      <c r="O732" t="s">
        <v>2523</v>
      </c>
      <c r="P732" t="s">
        <v>2523</v>
      </c>
      <c r="Q732">
        <v>2230</v>
      </c>
      <c r="R732">
        <v>2230</v>
      </c>
      <c r="S732">
        <v>2230</v>
      </c>
      <c r="T732">
        <v>2230</v>
      </c>
      <c r="U732">
        <f t="shared" si="49"/>
        <v>1</v>
      </c>
    </row>
    <row r="733" spans="1:21">
      <c r="A733" t="str">
        <f t="shared" si="46"/>
        <v>26.1-32</v>
      </c>
      <c r="B733">
        <f t="shared" si="47"/>
        <v>32</v>
      </c>
      <c r="C733">
        <v>26</v>
      </c>
      <c r="D733" t="s">
        <v>1697</v>
      </c>
      <c r="E733" t="s">
        <v>1121</v>
      </c>
      <c r="F733" t="s">
        <v>1175</v>
      </c>
      <c r="G733">
        <v>24</v>
      </c>
      <c r="H733">
        <f t="shared" si="48"/>
        <v>6690</v>
      </c>
      <c r="I733">
        <v>2230</v>
      </c>
      <c r="J733">
        <v>2230</v>
      </c>
      <c r="K733">
        <v>2230</v>
      </c>
      <c r="L733" t="s">
        <v>2523</v>
      </c>
      <c r="M733" t="s">
        <v>2523</v>
      </c>
      <c r="N733" t="s">
        <v>2523</v>
      </c>
      <c r="O733" t="s">
        <v>2523</v>
      </c>
      <c r="P733" t="s">
        <v>2523</v>
      </c>
      <c r="Q733" t="s">
        <v>2523</v>
      </c>
      <c r="R733" t="s">
        <v>2523</v>
      </c>
      <c r="S733" t="s">
        <v>2523</v>
      </c>
      <c r="T733" t="s">
        <v>2523</v>
      </c>
      <c r="U733">
        <f t="shared" si="49"/>
        <v>1</v>
      </c>
    </row>
    <row r="734" spans="1:21">
      <c r="A734" t="str">
        <f t="shared" si="46"/>
        <v>26.1-33</v>
      </c>
      <c r="B734">
        <f t="shared" si="47"/>
        <v>33</v>
      </c>
      <c r="C734">
        <v>26</v>
      </c>
      <c r="D734" t="s">
        <v>1698</v>
      </c>
      <c r="E734" t="s">
        <v>1121</v>
      </c>
      <c r="F734" t="s">
        <v>1175</v>
      </c>
      <c r="G734">
        <v>24</v>
      </c>
      <c r="H734">
        <f t="shared" si="48"/>
        <v>6690</v>
      </c>
      <c r="I734">
        <v>2230</v>
      </c>
      <c r="J734">
        <v>2230</v>
      </c>
      <c r="K734">
        <v>2230</v>
      </c>
      <c r="L734" t="s">
        <v>2523</v>
      </c>
      <c r="M734" t="s">
        <v>2523</v>
      </c>
      <c r="N734" t="s">
        <v>2523</v>
      </c>
      <c r="O734" t="s">
        <v>2523</v>
      </c>
      <c r="P734" t="s">
        <v>2523</v>
      </c>
      <c r="Q734" t="s">
        <v>2523</v>
      </c>
      <c r="R734" t="s">
        <v>2523</v>
      </c>
      <c r="S734" t="s">
        <v>2523</v>
      </c>
      <c r="T734" t="s">
        <v>2523</v>
      </c>
      <c r="U734">
        <f t="shared" si="49"/>
        <v>1</v>
      </c>
    </row>
    <row r="735" spans="1:21">
      <c r="A735" t="str">
        <f t="shared" si="46"/>
        <v>26.1-34</v>
      </c>
      <c r="B735">
        <f t="shared" si="47"/>
        <v>34</v>
      </c>
      <c r="C735">
        <v>26</v>
      </c>
      <c r="D735" t="s">
        <v>1699</v>
      </c>
      <c r="E735" t="s">
        <v>1121</v>
      </c>
      <c r="F735" t="s">
        <v>1175</v>
      </c>
      <c r="G735">
        <v>24</v>
      </c>
      <c r="H735">
        <f t="shared" si="48"/>
        <v>6690</v>
      </c>
      <c r="I735">
        <v>2230</v>
      </c>
      <c r="J735">
        <v>2230</v>
      </c>
      <c r="K735">
        <v>2230</v>
      </c>
      <c r="L735" t="s">
        <v>2523</v>
      </c>
      <c r="M735" t="s">
        <v>2523</v>
      </c>
      <c r="N735" t="s">
        <v>2523</v>
      </c>
      <c r="O735" t="s">
        <v>2523</v>
      </c>
      <c r="P735" t="s">
        <v>2523</v>
      </c>
      <c r="Q735" t="s">
        <v>2523</v>
      </c>
      <c r="R735" t="s">
        <v>2523</v>
      </c>
      <c r="S735" t="s">
        <v>2523</v>
      </c>
      <c r="T735" t="s">
        <v>2523</v>
      </c>
      <c r="U735">
        <f t="shared" si="49"/>
        <v>1</v>
      </c>
    </row>
    <row r="736" spans="1:21">
      <c r="A736" t="str">
        <f t="shared" si="46"/>
        <v>26.1-35</v>
      </c>
      <c r="B736">
        <f t="shared" si="47"/>
        <v>35</v>
      </c>
      <c r="C736">
        <v>26</v>
      </c>
      <c r="D736" t="s">
        <v>2744</v>
      </c>
      <c r="E736" t="s">
        <v>1121</v>
      </c>
      <c r="F736" t="s">
        <v>1175</v>
      </c>
      <c r="G736">
        <v>24</v>
      </c>
      <c r="H736">
        <f t="shared" si="48"/>
        <v>8920</v>
      </c>
      <c r="I736" t="s">
        <v>2523</v>
      </c>
      <c r="J736" t="s">
        <v>2523</v>
      </c>
      <c r="K736" t="s">
        <v>2523</v>
      </c>
      <c r="L736" t="s">
        <v>2523</v>
      </c>
      <c r="M736" t="s">
        <v>2523</v>
      </c>
      <c r="N736" t="s">
        <v>2523</v>
      </c>
      <c r="O736" t="s">
        <v>2523</v>
      </c>
      <c r="P736" t="s">
        <v>2523</v>
      </c>
      <c r="Q736">
        <v>2230</v>
      </c>
      <c r="R736">
        <v>2230</v>
      </c>
      <c r="S736">
        <v>2230</v>
      </c>
      <c r="T736">
        <v>2230</v>
      </c>
      <c r="U736">
        <f t="shared" si="49"/>
        <v>1</v>
      </c>
    </row>
    <row r="737" spans="1:21">
      <c r="A737" t="str">
        <f t="shared" si="46"/>
        <v>26.1-36</v>
      </c>
      <c r="B737">
        <f t="shared" si="47"/>
        <v>36</v>
      </c>
      <c r="C737">
        <v>26</v>
      </c>
      <c r="D737" t="s">
        <v>1700</v>
      </c>
      <c r="E737" t="s">
        <v>1121</v>
      </c>
      <c r="F737" t="s">
        <v>1175</v>
      </c>
      <c r="G737">
        <v>24</v>
      </c>
      <c r="H737">
        <f t="shared" si="48"/>
        <v>17840</v>
      </c>
      <c r="I737">
        <v>2230</v>
      </c>
      <c r="J737">
        <v>2230</v>
      </c>
      <c r="K737">
        <v>2230</v>
      </c>
      <c r="L737">
        <v>2230</v>
      </c>
      <c r="M737">
        <v>2230</v>
      </c>
      <c r="N737">
        <v>2230</v>
      </c>
      <c r="O737">
        <v>2230</v>
      </c>
      <c r="P737">
        <v>2230</v>
      </c>
      <c r="Q737" t="s">
        <v>2523</v>
      </c>
      <c r="R737" t="s">
        <v>2523</v>
      </c>
      <c r="S737" t="s">
        <v>2523</v>
      </c>
      <c r="T737" t="s">
        <v>2523</v>
      </c>
      <c r="U737">
        <f t="shared" si="49"/>
        <v>1</v>
      </c>
    </row>
    <row r="738" spans="1:21">
      <c r="A738" t="str">
        <f t="shared" ref="A738:A801" si="50">CONCATENATE(C738,".1-",B738)</f>
        <v>26.1-37</v>
      </c>
      <c r="B738">
        <f t="shared" ref="B738:B801" si="51">IF(C738&lt;&gt;C737,1,B737+1)</f>
        <v>37</v>
      </c>
      <c r="C738">
        <v>26</v>
      </c>
      <c r="D738" t="s">
        <v>1701</v>
      </c>
      <c r="E738" t="s">
        <v>1121</v>
      </c>
      <c r="F738" t="s">
        <v>1175</v>
      </c>
      <c r="G738">
        <v>24</v>
      </c>
      <c r="H738">
        <f t="shared" si="48"/>
        <v>26760</v>
      </c>
      <c r="I738">
        <v>2230</v>
      </c>
      <c r="J738">
        <v>2230</v>
      </c>
      <c r="K738">
        <v>2230</v>
      </c>
      <c r="L738">
        <v>2230</v>
      </c>
      <c r="M738">
        <v>2230</v>
      </c>
      <c r="N738">
        <v>2230</v>
      </c>
      <c r="O738">
        <v>2230</v>
      </c>
      <c r="P738">
        <v>2230</v>
      </c>
      <c r="Q738">
        <v>2230</v>
      </c>
      <c r="R738">
        <v>2230</v>
      </c>
      <c r="S738">
        <v>2230</v>
      </c>
      <c r="T738">
        <v>2230</v>
      </c>
      <c r="U738">
        <f t="shared" si="49"/>
        <v>1</v>
      </c>
    </row>
    <row r="739" spans="1:21">
      <c r="A739" t="str">
        <f t="shared" si="50"/>
        <v>26.1-38</v>
      </c>
      <c r="B739">
        <f t="shared" si="51"/>
        <v>38</v>
      </c>
      <c r="C739">
        <v>26</v>
      </c>
      <c r="D739" t="s">
        <v>1702</v>
      </c>
      <c r="E739" t="s">
        <v>1121</v>
      </c>
      <c r="F739" t="s">
        <v>1175</v>
      </c>
      <c r="G739">
        <v>24</v>
      </c>
      <c r="H739">
        <f t="shared" si="48"/>
        <v>4460</v>
      </c>
      <c r="I739">
        <v>2230</v>
      </c>
      <c r="J739">
        <v>2230</v>
      </c>
      <c r="K739" t="s">
        <v>2523</v>
      </c>
      <c r="L739" t="s">
        <v>2523</v>
      </c>
      <c r="M739" t="s">
        <v>2523</v>
      </c>
      <c r="N739" t="s">
        <v>2523</v>
      </c>
      <c r="O739" t="s">
        <v>2523</v>
      </c>
      <c r="P739" t="s">
        <v>2523</v>
      </c>
      <c r="Q739" t="s">
        <v>2523</v>
      </c>
      <c r="R739" t="s">
        <v>2523</v>
      </c>
      <c r="S739" t="s">
        <v>2523</v>
      </c>
      <c r="T739" t="s">
        <v>2523</v>
      </c>
      <c r="U739">
        <f t="shared" si="49"/>
        <v>1</v>
      </c>
    </row>
    <row r="740" spans="1:21">
      <c r="A740" t="str">
        <f t="shared" si="50"/>
        <v>26.1-39</v>
      </c>
      <c r="B740">
        <f t="shared" si="51"/>
        <v>39</v>
      </c>
      <c r="C740">
        <v>26</v>
      </c>
      <c r="D740" t="s">
        <v>1703</v>
      </c>
      <c r="E740" t="s">
        <v>1178</v>
      </c>
      <c r="F740" t="s">
        <v>1175</v>
      </c>
      <c r="G740">
        <v>12</v>
      </c>
      <c r="H740">
        <f t="shared" si="48"/>
        <v>36660</v>
      </c>
      <c r="I740">
        <v>6110</v>
      </c>
      <c r="J740">
        <v>6110</v>
      </c>
      <c r="K740">
        <v>6110</v>
      </c>
      <c r="L740">
        <v>6110</v>
      </c>
      <c r="M740">
        <v>6110</v>
      </c>
      <c r="N740">
        <v>6110</v>
      </c>
      <c r="O740" t="s">
        <v>2523</v>
      </c>
      <c r="P740" t="s">
        <v>2523</v>
      </c>
      <c r="Q740" t="s">
        <v>2523</v>
      </c>
      <c r="R740" t="s">
        <v>2523</v>
      </c>
      <c r="S740" t="s">
        <v>2523</v>
      </c>
      <c r="T740" t="s">
        <v>2523</v>
      </c>
      <c r="U740">
        <f t="shared" si="49"/>
        <v>1</v>
      </c>
    </row>
    <row r="741" spans="1:21">
      <c r="A741" t="str">
        <f t="shared" si="50"/>
        <v>26.1-40</v>
      </c>
      <c r="B741">
        <f t="shared" si="51"/>
        <v>40</v>
      </c>
      <c r="C741">
        <v>26</v>
      </c>
      <c r="D741" t="s">
        <v>2745</v>
      </c>
      <c r="E741" t="s">
        <v>1178</v>
      </c>
      <c r="F741" t="s">
        <v>1175</v>
      </c>
      <c r="G741">
        <v>12</v>
      </c>
      <c r="H741">
        <f t="shared" si="48"/>
        <v>18330</v>
      </c>
      <c r="I741" t="s">
        <v>2523</v>
      </c>
      <c r="J741" t="s">
        <v>2523</v>
      </c>
      <c r="K741" t="s">
        <v>2523</v>
      </c>
      <c r="L741" t="s">
        <v>2523</v>
      </c>
      <c r="M741" t="s">
        <v>2523</v>
      </c>
      <c r="N741" t="s">
        <v>2523</v>
      </c>
      <c r="O741" t="s">
        <v>2523</v>
      </c>
      <c r="P741" t="s">
        <v>2523</v>
      </c>
      <c r="Q741" t="s">
        <v>2523</v>
      </c>
      <c r="R741">
        <v>6110</v>
      </c>
      <c r="S741">
        <v>6110</v>
      </c>
      <c r="T741">
        <v>6110</v>
      </c>
      <c r="U741">
        <f t="shared" si="49"/>
        <v>1</v>
      </c>
    </row>
    <row r="742" spans="1:21">
      <c r="A742" t="str">
        <f t="shared" si="50"/>
        <v>26.1-41</v>
      </c>
      <c r="B742">
        <f t="shared" si="51"/>
        <v>41</v>
      </c>
      <c r="C742">
        <v>26</v>
      </c>
      <c r="D742" t="s">
        <v>1679</v>
      </c>
      <c r="E742" t="s">
        <v>1124</v>
      </c>
      <c r="F742" t="s">
        <v>1171</v>
      </c>
      <c r="G742">
        <v>60</v>
      </c>
      <c r="H742">
        <f t="shared" si="48"/>
        <v>9840</v>
      </c>
      <c r="I742">
        <v>820</v>
      </c>
      <c r="J742">
        <v>820</v>
      </c>
      <c r="K742">
        <v>820</v>
      </c>
      <c r="L742">
        <v>820</v>
      </c>
      <c r="M742">
        <v>820</v>
      </c>
      <c r="N742">
        <v>820</v>
      </c>
      <c r="O742">
        <v>820</v>
      </c>
      <c r="P742">
        <v>820</v>
      </c>
      <c r="Q742">
        <v>820</v>
      </c>
      <c r="R742">
        <v>820</v>
      </c>
      <c r="S742">
        <v>820</v>
      </c>
      <c r="T742">
        <v>820</v>
      </c>
      <c r="U742">
        <f t="shared" si="49"/>
        <v>1</v>
      </c>
    </row>
    <row r="743" spans="1:21">
      <c r="A743" t="str">
        <f t="shared" si="50"/>
        <v>26.1-42</v>
      </c>
      <c r="B743">
        <f t="shared" si="51"/>
        <v>42</v>
      </c>
      <c r="C743">
        <v>26</v>
      </c>
      <c r="D743" t="s">
        <v>1680</v>
      </c>
      <c r="E743" t="s">
        <v>1120</v>
      </c>
      <c r="F743" t="s">
        <v>1171</v>
      </c>
      <c r="G743">
        <v>60</v>
      </c>
      <c r="H743">
        <f t="shared" si="48"/>
        <v>33600</v>
      </c>
      <c r="I743">
        <v>2800</v>
      </c>
      <c r="J743">
        <v>2800</v>
      </c>
      <c r="K743">
        <v>2800</v>
      </c>
      <c r="L743">
        <v>2800</v>
      </c>
      <c r="M743">
        <v>2800</v>
      </c>
      <c r="N743">
        <v>2800</v>
      </c>
      <c r="O743">
        <v>2800</v>
      </c>
      <c r="P743">
        <v>2800</v>
      </c>
      <c r="Q743">
        <v>2800</v>
      </c>
      <c r="R743">
        <v>2800</v>
      </c>
      <c r="S743">
        <v>2800</v>
      </c>
      <c r="T743">
        <v>2800</v>
      </c>
      <c r="U743">
        <f t="shared" si="49"/>
        <v>1</v>
      </c>
    </row>
    <row r="744" spans="1:21">
      <c r="A744" t="str">
        <f t="shared" si="50"/>
        <v>26.1-43</v>
      </c>
      <c r="B744">
        <f t="shared" si="51"/>
        <v>43</v>
      </c>
      <c r="C744">
        <v>26</v>
      </c>
      <c r="D744" t="s">
        <v>1704</v>
      </c>
      <c r="E744" t="s">
        <v>1122</v>
      </c>
      <c r="F744" t="s">
        <v>1171</v>
      </c>
      <c r="G744">
        <v>30</v>
      </c>
      <c r="H744">
        <f t="shared" si="48"/>
        <v>93000</v>
      </c>
      <c r="I744">
        <v>7750</v>
      </c>
      <c r="J744">
        <v>7750</v>
      </c>
      <c r="K744">
        <v>7750</v>
      </c>
      <c r="L744">
        <v>7750</v>
      </c>
      <c r="M744">
        <v>7750</v>
      </c>
      <c r="N744">
        <v>7750</v>
      </c>
      <c r="O744">
        <v>7750</v>
      </c>
      <c r="P744">
        <v>7750</v>
      </c>
      <c r="Q744">
        <v>7750</v>
      </c>
      <c r="R744">
        <v>7750</v>
      </c>
      <c r="S744">
        <v>7750</v>
      </c>
      <c r="T744">
        <v>7750</v>
      </c>
      <c r="U744">
        <f t="shared" si="49"/>
        <v>1</v>
      </c>
    </row>
    <row r="745" spans="1:21">
      <c r="A745" t="str">
        <f t="shared" si="50"/>
        <v>27.1-1</v>
      </c>
      <c r="B745">
        <f t="shared" si="51"/>
        <v>1</v>
      </c>
      <c r="C745">
        <v>27</v>
      </c>
      <c r="D745" t="s">
        <v>2746</v>
      </c>
      <c r="E745" t="s">
        <v>1174</v>
      </c>
      <c r="F745" t="s">
        <v>1175</v>
      </c>
      <c r="G745">
        <v>48</v>
      </c>
      <c r="H745">
        <f t="shared" si="48"/>
        <v>13120</v>
      </c>
      <c r="I745" t="s">
        <v>2523</v>
      </c>
      <c r="J745" t="s">
        <v>2523</v>
      </c>
      <c r="K745" t="s">
        <v>2523</v>
      </c>
      <c r="L745" t="s">
        <v>2523</v>
      </c>
      <c r="M745" t="s">
        <v>2523</v>
      </c>
      <c r="N745" t="s">
        <v>2523</v>
      </c>
      <c r="O745" t="s">
        <v>2523</v>
      </c>
      <c r="P745" t="s">
        <v>2523</v>
      </c>
      <c r="Q745">
        <v>3280</v>
      </c>
      <c r="R745">
        <v>3280</v>
      </c>
      <c r="S745">
        <v>3280</v>
      </c>
      <c r="T745">
        <v>3280</v>
      </c>
      <c r="U745">
        <f t="shared" si="49"/>
        <v>1</v>
      </c>
    </row>
    <row r="746" spans="1:21">
      <c r="A746" t="str">
        <f t="shared" si="50"/>
        <v>27.1-2</v>
      </c>
      <c r="B746">
        <f t="shared" si="51"/>
        <v>2</v>
      </c>
      <c r="C746">
        <v>27</v>
      </c>
      <c r="D746" t="s">
        <v>1707</v>
      </c>
      <c r="E746" t="s">
        <v>1174</v>
      </c>
      <c r="F746" t="s">
        <v>1175</v>
      </c>
      <c r="G746">
        <v>48</v>
      </c>
      <c r="H746">
        <f t="shared" si="48"/>
        <v>39360</v>
      </c>
      <c r="I746">
        <v>3280</v>
      </c>
      <c r="J746">
        <v>3280</v>
      </c>
      <c r="K746">
        <v>3280</v>
      </c>
      <c r="L746">
        <v>3280</v>
      </c>
      <c r="M746">
        <v>3280</v>
      </c>
      <c r="N746">
        <v>3280</v>
      </c>
      <c r="O746">
        <v>3280</v>
      </c>
      <c r="P746">
        <v>3280</v>
      </c>
      <c r="Q746">
        <v>3280</v>
      </c>
      <c r="R746">
        <v>3280</v>
      </c>
      <c r="S746">
        <v>3280</v>
      </c>
      <c r="T746">
        <v>3280</v>
      </c>
      <c r="U746">
        <f t="shared" si="49"/>
        <v>1</v>
      </c>
    </row>
    <row r="747" spans="1:21">
      <c r="A747" t="str">
        <f t="shared" si="50"/>
        <v>27.1-3</v>
      </c>
      <c r="B747">
        <f t="shared" si="51"/>
        <v>3</v>
      </c>
      <c r="C747">
        <v>27</v>
      </c>
      <c r="D747" t="s">
        <v>2468</v>
      </c>
      <c r="E747" t="s">
        <v>1174</v>
      </c>
      <c r="F747" t="s">
        <v>1175</v>
      </c>
      <c r="G747">
        <v>48</v>
      </c>
      <c r="H747">
        <f t="shared" si="48"/>
        <v>36080</v>
      </c>
      <c r="I747" t="s">
        <v>2523</v>
      </c>
      <c r="J747">
        <v>3280</v>
      </c>
      <c r="K747">
        <v>3280</v>
      </c>
      <c r="L747">
        <v>3280</v>
      </c>
      <c r="M747">
        <v>3280</v>
      </c>
      <c r="N747">
        <v>3280</v>
      </c>
      <c r="O747">
        <v>3280</v>
      </c>
      <c r="P747">
        <v>3280</v>
      </c>
      <c r="Q747">
        <v>3280</v>
      </c>
      <c r="R747">
        <v>3280</v>
      </c>
      <c r="S747">
        <v>3280</v>
      </c>
      <c r="T747">
        <v>3280</v>
      </c>
      <c r="U747">
        <f t="shared" si="49"/>
        <v>1</v>
      </c>
    </row>
    <row r="748" spans="1:21">
      <c r="A748" t="str">
        <f t="shared" si="50"/>
        <v>27.1-4</v>
      </c>
      <c r="B748">
        <f t="shared" si="51"/>
        <v>4</v>
      </c>
      <c r="C748">
        <v>27</v>
      </c>
      <c r="D748" t="s">
        <v>1708</v>
      </c>
      <c r="E748" t="s">
        <v>1119</v>
      </c>
      <c r="F748" t="s">
        <v>1175</v>
      </c>
      <c r="G748">
        <v>24</v>
      </c>
      <c r="H748">
        <f t="shared" si="48"/>
        <v>600</v>
      </c>
      <c r="I748">
        <v>600</v>
      </c>
      <c r="J748" t="s">
        <v>2523</v>
      </c>
      <c r="K748" t="s">
        <v>2523</v>
      </c>
      <c r="L748" t="s">
        <v>2523</v>
      </c>
      <c r="M748" t="s">
        <v>2523</v>
      </c>
      <c r="N748" t="s">
        <v>2523</v>
      </c>
      <c r="O748" t="s">
        <v>2523</v>
      </c>
      <c r="P748" t="s">
        <v>2523</v>
      </c>
      <c r="Q748" t="s">
        <v>2523</v>
      </c>
      <c r="R748" t="s">
        <v>2523</v>
      </c>
      <c r="S748" t="s">
        <v>2523</v>
      </c>
      <c r="T748" t="s">
        <v>2523</v>
      </c>
      <c r="U748">
        <f t="shared" si="49"/>
        <v>1</v>
      </c>
    </row>
    <row r="749" spans="1:21">
      <c r="A749" t="str">
        <f t="shared" si="50"/>
        <v>27.1-5</v>
      </c>
      <c r="B749">
        <f t="shared" si="51"/>
        <v>5</v>
      </c>
      <c r="C749">
        <v>27</v>
      </c>
      <c r="D749" t="s">
        <v>1709</v>
      </c>
      <c r="E749" t="s">
        <v>1119</v>
      </c>
      <c r="F749" t="s">
        <v>1175</v>
      </c>
      <c r="G749">
        <v>24</v>
      </c>
      <c r="H749">
        <f t="shared" si="48"/>
        <v>4200</v>
      </c>
      <c r="I749">
        <v>600</v>
      </c>
      <c r="J749">
        <v>600</v>
      </c>
      <c r="K749">
        <v>600</v>
      </c>
      <c r="L749">
        <v>600</v>
      </c>
      <c r="M749">
        <v>600</v>
      </c>
      <c r="N749">
        <v>600</v>
      </c>
      <c r="O749">
        <v>600</v>
      </c>
      <c r="P749" t="s">
        <v>2523</v>
      </c>
      <c r="Q749" t="s">
        <v>2523</v>
      </c>
      <c r="R749" t="s">
        <v>2523</v>
      </c>
      <c r="S749" t="s">
        <v>2523</v>
      </c>
      <c r="T749" t="s">
        <v>2523</v>
      </c>
      <c r="U749">
        <f t="shared" si="49"/>
        <v>1</v>
      </c>
    </row>
    <row r="750" spans="1:21">
      <c r="A750" t="str">
        <f t="shared" si="50"/>
        <v>27.1-6</v>
      </c>
      <c r="B750">
        <f t="shared" si="51"/>
        <v>6</v>
      </c>
      <c r="C750">
        <v>27</v>
      </c>
      <c r="D750" t="s">
        <v>1710</v>
      </c>
      <c r="E750" t="s">
        <v>1119</v>
      </c>
      <c r="F750" t="s">
        <v>1175</v>
      </c>
      <c r="G750">
        <v>24</v>
      </c>
      <c r="H750">
        <f t="shared" si="48"/>
        <v>4200</v>
      </c>
      <c r="I750">
        <v>600</v>
      </c>
      <c r="J750">
        <v>600</v>
      </c>
      <c r="K750">
        <v>600</v>
      </c>
      <c r="L750">
        <v>600</v>
      </c>
      <c r="M750">
        <v>600</v>
      </c>
      <c r="N750">
        <v>600</v>
      </c>
      <c r="O750">
        <v>600</v>
      </c>
      <c r="P750" t="s">
        <v>2523</v>
      </c>
      <c r="Q750" t="s">
        <v>2523</v>
      </c>
      <c r="R750" t="s">
        <v>2523</v>
      </c>
      <c r="S750" t="s">
        <v>2523</v>
      </c>
      <c r="T750" t="s">
        <v>2523</v>
      </c>
      <c r="U750">
        <f t="shared" si="49"/>
        <v>1</v>
      </c>
    </row>
    <row r="751" spans="1:21">
      <c r="A751" t="str">
        <f t="shared" si="50"/>
        <v>27.1-7</v>
      </c>
      <c r="B751">
        <f t="shared" si="51"/>
        <v>7</v>
      </c>
      <c r="C751">
        <v>27</v>
      </c>
      <c r="D751" t="s">
        <v>1711</v>
      </c>
      <c r="E751" t="s">
        <v>1119</v>
      </c>
      <c r="F751" t="s">
        <v>1175</v>
      </c>
      <c r="G751">
        <v>24</v>
      </c>
      <c r="H751">
        <f t="shared" si="48"/>
        <v>7200</v>
      </c>
      <c r="I751">
        <v>600</v>
      </c>
      <c r="J751">
        <v>600</v>
      </c>
      <c r="K751">
        <v>600</v>
      </c>
      <c r="L751">
        <v>600</v>
      </c>
      <c r="M751">
        <v>600</v>
      </c>
      <c r="N751">
        <v>600</v>
      </c>
      <c r="O751">
        <v>600</v>
      </c>
      <c r="P751">
        <v>600</v>
      </c>
      <c r="Q751">
        <v>600</v>
      </c>
      <c r="R751">
        <v>600</v>
      </c>
      <c r="S751">
        <v>600</v>
      </c>
      <c r="T751">
        <v>600</v>
      </c>
      <c r="U751">
        <f t="shared" si="49"/>
        <v>1</v>
      </c>
    </row>
    <row r="752" spans="1:21">
      <c r="A752" t="str">
        <f t="shared" si="50"/>
        <v>27.1-8</v>
      </c>
      <c r="B752">
        <f t="shared" si="51"/>
        <v>8</v>
      </c>
      <c r="C752">
        <v>27</v>
      </c>
      <c r="D752" t="s">
        <v>1712</v>
      </c>
      <c r="E752" t="s">
        <v>1119</v>
      </c>
      <c r="F752" t="s">
        <v>1175</v>
      </c>
      <c r="G752">
        <v>24</v>
      </c>
      <c r="H752">
        <f t="shared" si="48"/>
        <v>7200</v>
      </c>
      <c r="I752">
        <v>600</v>
      </c>
      <c r="J752">
        <v>600</v>
      </c>
      <c r="K752">
        <v>600</v>
      </c>
      <c r="L752">
        <v>600</v>
      </c>
      <c r="M752">
        <v>600</v>
      </c>
      <c r="N752">
        <v>600</v>
      </c>
      <c r="O752">
        <v>600</v>
      </c>
      <c r="P752">
        <v>600</v>
      </c>
      <c r="Q752">
        <v>600</v>
      </c>
      <c r="R752">
        <v>600</v>
      </c>
      <c r="S752">
        <v>600</v>
      </c>
      <c r="T752">
        <v>600</v>
      </c>
      <c r="U752">
        <f t="shared" si="49"/>
        <v>1</v>
      </c>
    </row>
    <row r="753" spans="1:21">
      <c r="A753" t="str">
        <f t="shared" si="50"/>
        <v>27.1-9</v>
      </c>
      <c r="B753">
        <f t="shared" si="51"/>
        <v>9</v>
      </c>
      <c r="C753">
        <v>27</v>
      </c>
      <c r="D753" t="s">
        <v>1713</v>
      </c>
      <c r="E753" t="s">
        <v>1119</v>
      </c>
      <c r="F753" t="s">
        <v>1175</v>
      </c>
      <c r="G753">
        <v>24</v>
      </c>
      <c r="H753">
        <f t="shared" si="48"/>
        <v>7200</v>
      </c>
      <c r="I753">
        <v>600</v>
      </c>
      <c r="J753">
        <v>600</v>
      </c>
      <c r="K753">
        <v>600</v>
      </c>
      <c r="L753">
        <v>600</v>
      </c>
      <c r="M753">
        <v>600</v>
      </c>
      <c r="N753">
        <v>600</v>
      </c>
      <c r="O753">
        <v>600</v>
      </c>
      <c r="P753">
        <v>600</v>
      </c>
      <c r="Q753">
        <v>600</v>
      </c>
      <c r="R753">
        <v>600</v>
      </c>
      <c r="S753">
        <v>600</v>
      </c>
      <c r="T753">
        <v>600</v>
      </c>
      <c r="U753">
        <f t="shared" si="49"/>
        <v>1</v>
      </c>
    </row>
    <row r="754" spans="1:21">
      <c r="A754" t="str">
        <f t="shared" si="50"/>
        <v>27.1-10</v>
      </c>
      <c r="B754">
        <f t="shared" si="51"/>
        <v>10</v>
      </c>
      <c r="C754">
        <v>27</v>
      </c>
      <c r="D754" t="s">
        <v>1714</v>
      </c>
      <c r="E754" t="s">
        <v>1119</v>
      </c>
      <c r="F754" t="s">
        <v>1175</v>
      </c>
      <c r="G754">
        <v>24</v>
      </c>
      <c r="H754">
        <f t="shared" si="48"/>
        <v>4200</v>
      </c>
      <c r="I754">
        <v>600</v>
      </c>
      <c r="J754">
        <v>600</v>
      </c>
      <c r="K754">
        <v>600</v>
      </c>
      <c r="L754">
        <v>600</v>
      </c>
      <c r="M754">
        <v>600</v>
      </c>
      <c r="N754">
        <v>600</v>
      </c>
      <c r="O754">
        <v>600</v>
      </c>
      <c r="P754" t="s">
        <v>2523</v>
      </c>
      <c r="Q754" t="s">
        <v>2523</v>
      </c>
      <c r="R754" t="s">
        <v>2523</v>
      </c>
      <c r="S754" t="s">
        <v>2523</v>
      </c>
      <c r="T754" t="s">
        <v>2523</v>
      </c>
      <c r="U754">
        <f t="shared" si="49"/>
        <v>1</v>
      </c>
    </row>
    <row r="755" spans="1:21">
      <c r="A755" t="str">
        <f t="shared" si="50"/>
        <v>27.1-11</v>
      </c>
      <c r="B755">
        <f t="shared" si="51"/>
        <v>11</v>
      </c>
      <c r="C755">
        <v>27</v>
      </c>
      <c r="D755" t="s">
        <v>1715</v>
      </c>
      <c r="E755" t="s">
        <v>1119</v>
      </c>
      <c r="F755" t="s">
        <v>1175</v>
      </c>
      <c r="G755">
        <v>24</v>
      </c>
      <c r="H755">
        <f t="shared" si="48"/>
        <v>7200</v>
      </c>
      <c r="I755">
        <v>600</v>
      </c>
      <c r="J755">
        <v>600</v>
      </c>
      <c r="K755">
        <v>600</v>
      </c>
      <c r="L755">
        <v>600</v>
      </c>
      <c r="M755">
        <v>600</v>
      </c>
      <c r="N755">
        <v>600</v>
      </c>
      <c r="O755">
        <v>600</v>
      </c>
      <c r="P755">
        <v>600</v>
      </c>
      <c r="Q755">
        <v>600</v>
      </c>
      <c r="R755">
        <v>600</v>
      </c>
      <c r="S755">
        <v>600</v>
      </c>
      <c r="T755">
        <v>600</v>
      </c>
      <c r="U755">
        <f t="shared" si="49"/>
        <v>1</v>
      </c>
    </row>
    <row r="756" spans="1:21">
      <c r="A756" t="str">
        <f t="shared" si="50"/>
        <v>27.1-12</v>
      </c>
      <c r="B756">
        <f t="shared" si="51"/>
        <v>12</v>
      </c>
      <c r="C756">
        <v>27</v>
      </c>
      <c r="D756" t="s">
        <v>1716</v>
      </c>
      <c r="E756" t="s">
        <v>1119</v>
      </c>
      <c r="F756" t="s">
        <v>1175</v>
      </c>
      <c r="G756">
        <v>24</v>
      </c>
      <c r="H756">
        <f t="shared" si="48"/>
        <v>7200</v>
      </c>
      <c r="I756">
        <v>600</v>
      </c>
      <c r="J756">
        <v>600</v>
      </c>
      <c r="K756">
        <v>600</v>
      </c>
      <c r="L756">
        <v>600</v>
      </c>
      <c r="M756">
        <v>600</v>
      </c>
      <c r="N756">
        <v>600</v>
      </c>
      <c r="O756">
        <v>600</v>
      </c>
      <c r="P756">
        <v>600</v>
      </c>
      <c r="Q756">
        <v>600</v>
      </c>
      <c r="R756">
        <v>600</v>
      </c>
      <c r="S756">
        <v>600</v>
      </c>
      <c r="T756">
        <v>600</v>
      </c>
      <c r="U756">
        <f t="shared" si="49"/>
        <v>1</v>
      </c>
    </row>
    <row r="757" spans="1:21">
      <c r="A757" t="str">
        <f t="shared" si="50"/>
        <v>27.1-13</v>
      </c>
      <c r="B757">
        <f t="shared" si="51"/>
        <v>13</v>
      </c>
      <c r="C757">
        <v>27</v>
      </c>
      <c r="D757" t="s">
        <v>2469</v>
      </c>
      <c r="E757" t="s">
        <v>1119</v>
      </c>
      <c r="F757" t="s">
        <v>1175</v>
      </c>
      <c r="G757">
        <v>24</v>
      </c>
      <c r="H757">
        <f t="shared" si="48"/>
        <v>6600</v>
      </c>
      <c r="I757" t="s">
        <v>2523</v>
      </c>
      <c r="J757">
        <v>600</v>
      </c>
      <c r="K757">
        <v>600</v>
      </c>
      <c r="L757">
        <v>600</v>
      </c>
      <c r="M757">
        <v>600</v>
      </c>
      <c r="N757">
        <v>600</v>
      </c>
      <c r="O757">
        <v>600</v>
      </c>
      <c r="P757">
        <v>600</v>
      </c>
      <c r="Q757">
        <v>600</v>
      </c>
      <c r="R757">
        <v>600</v>
      </c>
      <c r="S757">
        <v>600</v>
      </c>
      <c r="T757">
        <v>600</v>
      </c>
      <c r="U757">
        <f t="shared" si="49"/>
        <v>1</v>
      </c>
    </row>
    <row r="758" spans="1:21">
      <c r="A758" t="str">
        <f t="shared" si="50"/>
        <v>27.1-14</v>
      </c>
      <c r="B758">
        <f t="shared" si="51"/>
        <v>14</v>
      </c>
      <c r="C758">
        <v>27</v>
      </c>
      <c r="D758" t="s">
        <v>1717</v>
      </c>
      <c r="E758" t="s">
        <v>1119</v>
      </c>
      <c r="F758" t="s">
        <v>1175</v>
      </c>
      <c r="G758">
        <v>24</v>
      </c>
      <c r="H758">
        <f t="shared" si="48"/>
        <v>4200</v>
      </c>
      <c r="I758">
        <v>600</v>
      </c>
      <c r="J758">
        <v>600</v>
      </c>
      <c r="K758">
        <v>600</v>
      </c>
      <c r="L758">
        <v>600</v>
      </c>
      <c r="M758">
        <v>600</v>
      </c>
      <c r="N758">
        <v>600</v>
      </c>
      <c r="O758">
        <v>600</v>
      </c>
      <c r="P758" t="s">
        <v>2523</v>
      </c>
      <c r="Q758" t="s">
        <v>2523</v>
      </c>
      <c r="R758" t="s">
        <v>2523</v>
      </c>
      <c r="S758" t="s">
        <v>2523</v>
      </c>
      <c r="T758" t="s">
        <v>2523</v>
      </c>
      <c r="U758">
        <f t="shared" si="49"/>
        <v>1</v>
      </c>
    </row>
    <row r="759" spans="1:21">
      <c r="A759" t="str">
        <f t="shared" si="50"/>
        <v>27.1-15</v>
      </c>
      <c r="B759">
        <f t="shared" si="51"/>
        <v>15</v>
      </c>
      <c r="C759">
        <v>27</v>
      </c>
      <c r="D759" t="s">
        <v>1718</v>
      </c>
      <c r="E759" t="s">
        <v>1119</v>
      </c>
      <c r="F759" t="s">
        <v>1175</v>
      </c>
      <c r="G759">
        <v>24</v>
      </c>
      <c r="H759">
        <f t="shared" si="48"/>
        <v>4200</v>
      </c>
      <c r="I759">
        <v>600</v>
      </c>
      <c r="J759">
        <v>600</v>
      </c>
      <c r="K759">
        <v>600</v>
      </c>
      <c r="L759">
        <v>600</v>
      </c>
      <c r="M759">
        <v>600</v>
      </c>
      <c r="N759">
        <v>600</v>
      </c>
      <c r="O759">
        <v>600</v>
      </c>
      <c r="P759" t="s">
        <v>2523</v>
      </c>
      <c r="Q759" t="s">
        <v>2523</v>
      </c>
      <c r="R759" t="s">
        <v>2523</v>
      </c>
      <c r="S759" t="s">
        <v>2523</v>
      </c>
      <c r="T759" t="s">
        <v>2523</v>
      </c>
      <c r="U759">
        <f t="shared" si="49"/>
        <v>1</v>
      </c>
    </row>
    <row r="760" spans="1:21">
      <c r="A760" t="str">
        <f t="shared" si="50"/>
        <v>27.1-16</v>
      </c>
      <c r="B760">
        <f t="shared" si="51"/>
        <v>16</v>
      </c>
      <c r="C760">
        <v>27</v>
      </c>
      <c r="D760" t="s">
        <v>1719</v>
      </c>
      <c r="E760" t="s">
        <v>1119</v>
      </c>
      <c r="F760" t="s">
        <v>1175</v>
      </c>
      <c r="G760">
        <v>24</v>
      </c>
      <c r="H760">
        <f t="shared" ref="H760:H820" si="52">SUM(I760:T760)</f>
        <v>4200</v>
      </c>
      <c r="I760">
        <v>600</v>
      </c>
      <c r="J760">
        <v>600</v>
      </c>
      <c r="K760">
        <v>600</v>
      </c>
      <c r="L760">
        <v>600</v>
      </c>
      <c r="M760">
        <v>600</v>
      </c>
      <c r="N760">
        <v>600</v>
      </c>
      <c r="O760">
        <v>600</v>
      </c>
      <c r="P760" t="s">
        <v>2523</v>
      </c>
      <c r="Q760" t="s">
        <v>2523</v>
      </c>
      <c r="R760" t="s">
        <v>2523</v>
      </c>
      <c r="S760" t="s">
        <v>2523</v>
      </c>
      <c r="T760" t="s">
        <v>2523</v>
      </c>
      <c r="U760">
        <f t="shared" si="49"/>
        <v>1</v>
      </c>
    </row>
    <row r="761" spans="1:21">
      <c r="A761" t="str">
        <f t="shared" si="50"/>
        <v>27.1-17</v>
      </c>
      <c r="B761">
        <f t="shared" si="51"/>
        <v>17</v>
      </c>
      <c r="C761">
        <v>27</v>
      </c>
      <c r="D761" t="s">
        <v>1720</v>
      </c>
      <c r="E761" t="s">
        <v>1119</v>
      </c>
      <c r="F761" t="s">
        <v>1175</v>
      </c>
      <c r="G761">
        <v>24</v>
      </c>
      <c r="H761">
        <f t="shared" si="52"/>
        <v>7200</v>
      </c>
      <c r="I761">
        <v>600</v>
      </c>
      <c r="J761">
        <v>600</v>
      </c>
      <c r="K761">
        <v>600</v>
      </c>
      <c r="L761">
        <v>600</v>
      </c>
      <c r="M761">
        <v>600</v>
      </c>
      <c r="N761">
        <v>600</v>
      </c>
      <c r="O761">
        <v>600</v>
      </c>
      <c r="P761">
        <v>600</v>
      </c>
      <c r="Q761">
        <v>600</v>
      </c>
      <c r="R761">
        <v>600</v>
      </c>
      <c r="S761">
        <v>600</v>
      </c>
      <c r="T761">
        <v>600</v>
      </c>
      <c r="U761">
        <f t="shared" si="49"/>
        <v>1</v>
      </c>
    </row>
    <row r="762" spans="1:21">
      <c r="A762" t="str">
        <f t="shared" si="50"/>
        <v>27.1-18</v>
      </c>
      <c r="B762">
        <f t="shared" si="51"/>
        <v>18</v>
      </c>
      <c r="C762">
        <v>27</v>
      </c>
      <c r="D762" t="s">
        <v>1721</v>
      </c>
      <c r="E762" t="s">
        <v>1119</v>
      </c>
      <c r="F762" t="s">
        <v>1175</v>
      </c>
      <c r="G762">
        <v>24</v>
      </c>
      <c r="H762">
        <f t="shared" si="52"/>
        <v>4200</v>
      </c>
      <c r="I762">
        <v>600</v>
      </c>
      <c r="J762">
        <v>600</v>
      </c>
      <c r="K762">
        <v>600</v>
      </c>
      <c r="L762">
        <v>600</v>
      </c>
      <c r="M762">
        <v>600</v>
      </c>
      <c r="N762">
        <v>600</v>
      </c>
      <c r="O762">
        <v>600</v>
      </c>
      <c r="P762" t="s">
        <v>2523</v>
      </c>
      <c r="Q762" t="s">
        <v>2523</v>
      </c>
      <c r="R762" t="s">
        <v>2523</v>
      </c>
      <c r="S762" t="s">
        <v>2523</v>
      </c>
      <c r="T762" t="s">
        <v>2523</v>
      </c>
      <c r="U762">
        <f t="shared" si="49"/>
        <v>1</v>
      </c>
    </row>
    <row r="763" spans="1:21">
      <c r="A763" t="str">
        <f t="shared" si="50"/>
        <v>27.1-19</v>
      </c>
      <c r="B763">
        <f t="shared" si="51"/>
        <v>19</v>
      </c>
      <c r="C763">
        <v>27</v>
      </c>
      <c r="D763" t="s">
        <v>1722</v>
      </c>
      <c r="E763" t="s">
        <v>1121</v>
      </c>
      <c r="F763" t="s">
        <v>1175</v>
      </c>
      <c r="G763">
        <v>24</v>
      </c>
      <c r="H763">
        <f t="shared" si="52"/>
        <v>26760</v>
      </c>
      <c r="I763">
        <v>2230</v>
      </c>
      <c r="J763">
        <v>2230</v>
      </c>
      <c r="K763">
        <v>2230</v>
      </c>
      <c r="L763">
        <v>2230</v>
      </c>
      <c r="M763">
        <v>2230</v>
      </c>
      <c r="N763">
        <v>2230</v>
      </c>
      <c r="O763">
        <v>2230</v>
      </c>
      <c r="P763">
        <v>2230</v>
      </c>
      <c r="Q763">
        <v>2230</v>
      </c>
      <c r="R763">
        <v>2230</v>
      </c>
      <c r="S763">
        <v>2230</v>
      </c>
      <c r="T763">
        <v>2230</v>
      </c>
      <c r="U763">
        <f t="shared" si="49"/>
        <v>1</v>
      </c>
    </row>
    <row r="764" spans="1:21">
      <c r="A764" t="str">
        <f t="shared" si="50"/>
        <v>27.1-20</v>
      </c>
      <c r="B764">
        <f t="shared" si="51"/>
        <v>20</v>
      </c>
      <c r="C764">
        <v>27</v>
      </c>
      <c r="D764" t="s">
        <v>1723</v>
      </c>
      <c r="E764" t="s">
        <v>1121</v>
      </c>
      <c r="F764" t="s">
        <v>1175</v>
      </c>
      <c r="G764">
        <v>24</v>
      </c>
      <c r="H764">
        <f t="shared" si="52"/>
        <v>26760</v>
      </c>
      <c r="I764">
        <v>2230</v>
      </c>
      <c r="J764">
        <v>2230</v>
      </c>
      <c r="K764">
        <v>2230</v>
      </c>
      <c r="L764">
        <v>2230</v>
      </c>
      <c r="M764">
        <v>2230</v>
      </c>
      <c r="N764">
        <v>2230</v>
      </c>
      <c r="O764">
        <v>2230</v>
      </c>
      <c r="P764">
        <v>2230</v>
      </c>
      <c r="Q764">
        <v>2230</v>
      </c>
      <c r="R764">
        <v>2230</v>
      </c>
      <c r="S764">
        <v>2230</v>
      </c>
      <c r="T764">
        <v>2230</v>
      </c>
      <c r="U764">
        <f t="shared" si="49"/>
        <v>1</v>
      </c>
    </row>
    <row r="765" spans="1:21">
      <c r="A765" t="str">
        <f t="shared" si="50"/>
        <v>27.1-21</v>
      </c>
      <c r="B765">
        <f t="shared" si="51"/>
        <v>21</v>
      </c>
      <c r="C765">
        <v>27</v>
      </c>
      <c r="D765" t="s">
        <v>1724</v>
      </c>
      <c r="E765" t="s">
        <v>1121</v>
      </c>
      <c r="F765" t="s">
        <v>1175</v>
      </c>
      <c r="G765">
        <v>24</v>
      </c>
      <c r="H765">
        <f t="shared" si="52"/>
        <v>24530</v>
      </c>
      <c r="I765">
        <v>2230</v>
      </c>
      <c r="J765">
        <v>2230</v>
      </c>
      <c r="K765">
        <v>2230</v>
      </c>
      <c r="L765">
        <v>2230</v>
      </c>
      <c r="M765">
        <v>2230</v>
      </c>
      <c r="N765">
        <v>2230</v>
      </c>
      <c r="O765">
        <v>2230</v>
      </c>
      <c r="P765">
        <v>2230</v>
      </c>
      <c r="Q765">
        <v>2230</v>
      </c>
      <c r="R765">
        <v>2230</v>
      </c>
      <c r="S765">
        <v>2230</v>
      </c>
      <c r="T765" t="s">
        <v>2523</v>
      </c>
      <c r="U765">
        <f t="shared" si="49"/>
        <v>1</v>
      </c>
    </row>
    <row r="766" spans="1:21">
      <c r="A766" t="str">
        <f t="shared" si="50"/>
        <v>27.1-22</v>
      </c>
      <c r="B766">
        <f t="shared" si="51"/>
        <v>22</v>
      </c>
      <c r="C766">
        <v>27</v>
      </c>
      <c r="D766" t="s">
        <v>1725</v>
      </c>
      <c r="E766" t="s">
        <v>1121</v>
      </c>
      <c r="F766" t="s">
        <v>1175</v>
      </c>
      <c r="G766">
        <v>24</v>
      </c>
      <c r="H766">
        <f t="shared" si="52"/>
        <v>26760</v>
      </c>
      <c r="I766">
        <v>2230</v>
      </c>
      <c r="J766">
        <v>2230</v>
      </c>
      <c r="K766">
        <v>2230</v>
      </c>
      <c r="L766">
        <v>2230</v>
      </c>
      <c r="M766">
        <v>2230</v>
      </c>
      <c r="N766">
        <v>2230</v>
      </c>
      <c r="O766">
        <v>2230</v>
      </c>
      <c r="P766">
        <v>2230</v>
      </c>
      <c r="Q766">
        <v>2230</v>
      </c>
      <c r="R766">
        <v>2230</v>
      </c>
      <c r="S766">
        <v>2230</v>
      </c>
      <c r="T766">
        <v>2230</v>
      </c>
      <c r="U766">
        <f t="shared" si="49"/>
        <v>1</v>
      </c>
    </row>
    <row r="767" spans="1:21">
      <c r="A767" t="str">
        <f t="shared" si="50"/>
        <v>27.1-23</v>
      </c>
      <c r="B767">
        <f t="shared" si="51"/>
        <v>23</v>
      </c>
      <c r="C767">
        <v>27</v>
      </c>
      <c r="D767" t="s">
        <v>2470</v>
      </c>
      <c r="E767" t="s">
        <v>1121</v>
      </c>
      <c r="F767" t="s">
        <v>1175</v>
      </c>
      <c r="G767">
        <v>24</v>
      </c>
      <c r="H767">
        <f t="shared" si="52"/>
        <v>24530</v>
      </c>
      <c r="I767" t="s">
        <v>2523</v>
      </c>
      <c r="J767">
        <v>2230</v>
      </c>
      <c r="K767">
        <v>2230</v>
      </c>
      <c r="L767">
        <v>2230</v>
      </c>
      <c r="M767">
        <v>2230</v>
      </c>
      <c r="N767">
        <v>2230</v>
      </c>
      <c r="O767">
        <v>2230</v>
      </c>
      <c r="P767">
        <v>2230</v>
      </c>
      <c r="Q767">
        <v>2230</v>
      </c>
      <c r="R767">
        <v>2230</v>
      </c>
      <c r="S767">
        <v>2230</v>
      </c>
      <c r="T767">
        <v>2230</v>
      </c>
      <c r="U767">
        <f t="shared" si="49"/>
        <v>1</v>
      </c>
    </row>
    <row r="768" spans="1:21">
      <c r="A768" t="str">
        <f t="shared" si="50"/>
        <v>27.1-24</v>
      </c>
      <c r="B768">
        <f t="shared" si="51"/>
        <v>24</v>
      </c>
      <c r="C768">
        <v>27</v>
      </c>
      <c r="D768" t="s">
        <v>1726</v>
      </c>
      <c r="E768" t="s">
        <v>1178</v>
      </c>
      <c r="F768" t="s">
        <v>1175</v>
      </c>
      <c r="G768">
        <v>12</v>
      </c>
      <c r="H768">
        <f t="shared" si="52"/>
        <v>36660</v>
      </c>
      <c r="I768">
        <v>6110</v>
      </c>
      <c r="J768">
        <v>6110</v>
      </c>
      <c r="K768">
        <v>6110</v>
      </c>
      <c r="L768">
        <v>6110</v>
      </c>
      <c r="M768">
        <v>6110</v>
      </c>
      <c r="N768">
        <v>6110</v>
      </c>
      <c r="O768" t="s">
        <v>2523</v>
      </c>
      <c r="P768" t="s">
        <v>2523</v>
      </c>
      <c r="Q768" t="s">
        <v>2523</v>
      </c>
      <c r="R768" t="s">
        <v>2523</v>
      </c>
      <c r="S768" t="s">
        <v>2523</v>
      </c>
      <c r="T768" t="s">
        <v>2523</v>
      </c>
      <c r="U768">
        <f t="shared" si="49"/>
        <v>1</v>
      </c>
    </row>
    <row r="769" spans="1:21">
      <c r="A769" t="str">
        <f t="shared" si="50"/>
        <v>27.1-25</v>
      </c>
      <c r="B769">
        <f t="shared" si="51"/>
        <v>25</v>
      </c>
      <c r="C769">
        <v>27</v>
      </c>
      <c r="D769" t="s">
        <v>1705</v>
      </c>
      <c r="E769" t="s">
        <v>1124</v>
      </c>
      <c r="F769" t="s">
        <v>1171</v>
      </c>
      <c r="G769">
        <v>60</v>
      </c>
      <c r="H769">
        <f t="shared" si="52"/>
        <v>9840</v>
      </c>
      <c r="I769">
        <v>820</v>
      </c>
      <c r="J769">
        <v>820</v>
      </c>
      <c r="K769">
        <v>820</v>
      </c>
      <c r="L769">
        <v>820</v>
      </c>
      <c r="M769">
        <v>820</v>
      </c>
      <c r="N769">
        <v>820</v>
      </c>
      <c r="O769">
        <v>820</v>
      </c>
      <c r="P769">
        <v>820</v>
      </c>
      <c r="Q769">
        <v>820</v>
      </c>
      <c r="R769">
        <v>820</v>
      </c>
      <c r="S769">
        <v>820</v>
      </c>
      <c r="T769">
        <v>820</v>
      </c>
      <c r="U769">
        <f t="shared" si="49"/>
        <v>1</v>
      </c>
    </row>
    <row r="770" spans="1:21">
      <c r="A770" t="str">
        <f t="shared" si="50"/>
        <v>27.1-26</v>
      </c>
      <c r="B770">
        <f t="shared" si="51"/>
        <v>26</v>
      </c>
      <c r="C770">
        <v>27</v>
      </c>
      <c r="D770" t="s">
        <v>1706</v>
      </c>
      <c r="E770" t="s">
        <v>1120</v>
      </c>
      <c r="F770" t="s">
        <v>1171</v>
      </c>
      <c r="G770">
        <v>60</v>
      </c>
      <c r="H770">
        <f t="shared" si="52"/>
        <v>33600</v>
      </c>
      <c r="I770">
        <v>2800</v>
      </c>
      <c r="J770">
        <v>2800</v>
      </c>
      <c r="K770">
        <v>2800</v>
      </c>
      <c r="L770">
        <v>2800</v>
      </c>
      <c r="M770">
        <v>2800</v>
      </c>
      <c r="N770">
        <v>2800</v>
      </c>
      <c r="O770">
        <v>2800</v>
      </c>
      <c r="P770">
        <v>2800</v>
      </c>
      <c r="Q770">
        <v>2800</v>
      </c>
      <c r="R770">
        <v>2800</v>
      </c>
      <c r="S770">
        <v>2800</v>
      </c>
      <c r="T770">
        <v>2800</v>
      </c>
      <c r="U770">
        <f t="shared" ref="U770:U833" si="53">COUNTIF($D:$D,D770)</f>
        <v>1</v>
      </c>
    </row>
    <row r="771" spans="1:21">
      <c r="A771" t="str">
        <f t="shared" si="50"/>
        <v>27.1-27</v>
      </c>
      <c r="B771">
        <f t="shared" si="51"/>
        <v>27</v>
      </c>
      <c r="C771">
        <v>27</v>
      </c>
      <c r="D771" t="s">
        <v>1727</v>
      </c>
      <c r="E771" t="s">
        <v>1122</v>
      </c>
      <c r="F771" t="s">
        <v>1171</v>
      </c>
      <c r="G771">
        <v>30</v>
      </c>
      <c r="H771">
        <f t="shared" si="52"/>
        <v>93000</v>
      </c>
      <c r="I771">
        <v>7750</v>
      </c>
      <c r="J771">
        <v>7750</v>
      </c>
      <c r="K771">
        <v>7750</v>
      </c>
      <c r="L771">
        <v>7750</v>
      </c>
      <c r="M771">
        <v>7750</v>
      </c>
      <c r="N771">
        <v>7750</v>
      </c>
      <c r="O771">
        <v>7750</v>
      </c>
      <c r="P771">
        <v>7750</v>
      </c>
      <c r="Q771">
        <v>7750</v>
      </c>
      <c r="R771">
        <v>7750</v>
      </c>
      <c r="S771">
        <v>7750</v>
      </c>
      <c r="T771">
        <v>7750</v>
      </c>
      <c r="U771">
        <f t="shared" si="53"/>
        <v>1</v>
      </c>
    </row>
    <row r="772" spans="1:21">
      <c r="A772" t="str">
        <f t="shared" si="50"/>
        <v>28.1-1</v>
      </c>
      <c r="B772">
        <f t="shared" si="51"/>
        <v>1</v>
      </c>
      <c r="C772">
        <v>28</v>
      </c>
      <c r="D772" t="s">
        <v>1739</v>
      </c>
      <c r="E772" t="s">
        <v>1174</v>
      </c>
      <c r="F772" t="s">
        <v>1175</v>
      </c>
      <c r="G772">
        <v>48</v>
      </c>
      <c r="H772">
        <f t="shared" si="52"/>
        <v>9840</v>
      </c>
      <c r="I772" t="s">
        <v>2523</v>
      </c>
      <c r="J772" t="s">
        <v>2523</v>
      </c>
      <c r="K772" t="s">
        <v>2523</v>
      </c>
      <c r="L772" t="s">
        <v>2523</v>
      </c>
      <c r="M772" t="s">
        <v>2523</v>
      </c>
      <c r="N772" t="s">
        <v>2523</v>
      </c>
      <c r="O772" t="s">
        <v>2523</v>
      </c>
      <c r="P772" t="s">
        <v>2523</v>
      </c>
      <c r="Q772" t="s">
        <v>2523</v>
      </c>
      <c r="R772">
        <v>3280</v>
      </c>
      <c r="S772">
        <v>3280</v>
      </c>
      <c r="T772">
        <v>3280</v>
      </c>
      <c r="U772">
        <f t="shared" si="53"/>
        <v>2</v>
      </c>
    </row>
    <row r="773" spans="1:21">
      <c r="A773" t="str">
        <f t="shared" si="50"/>
        <v>28.1-2</v>
      </c>
      <c r="B773">
        <f t="shared" si="51"/>
        <v>2</v>
      </c>
      <c r="C773">
        <v>28</v>
      </c>
      <c r="D773" t="s">
        <v>1729</v>
      </c>
      <c r="E773" t="s">
        <v>1174</v>
      </c>
      <c r="F773" t="s">
        <v>1175</v>
      </c>
      <c r="G773">
        <v>48</v>
      </c>
      <c r="H773">
        <f t="shared" si="52"/>
        <v>39360</v>
      </c>
      <c r="I773">
        <v>3280</v>
      </c>
      <c r="J773">
        <v>3280</v>
      </c>
      <c r="K773">
        <v>3280</v>
      </c>
      <c r="L773">
        <v>3280</v>
      </c>
      <c r="M773">
        <v>3280</v>
      </c>
      <c r="N773">
        <v>3280</v>
      </c>
      <c r="O773">
        <v>3280</v>
      </c>
      <c r="P773">
        <v>3280</v>
      </c>
      <c r="Q773">
        <v>3280</v>
      </c>
      <c r="R773">
        <v>3280</v>
      </c>
      <c r="S773">
        <v>3280</v>
      </c>
      <c r="T773">
        <v>3280</v>
      </c>
      <c r="U773">
        <f t="shared" si="53"/>
        <v>1</v>
      </c>
    </row>
    <row r="774" spans="1:21">
      <c r="A774" t="str">
        <f t="shared" si="50"/>
        <v>28.1-3</v>
      </c>
      <c r="B774">
        <f t="shared" si="51"/>
        <v>3</v>
      </c>
      <c r="C774">
        <v>28</v>
      </c>
      <c r="D774" t="s">
        <v>1730</v>
      </c>
      <c r="E774" t="s">
        <v>1174</v>
      </c>
      <c r="F774" t="s">
        <v>1175</v>
      </c>
      <c r="G774">
        <v>48</v>
      </c>
      <c r="H774">
        <f t="shared" si="52"/>
        <v>39360</v>
      </c>
      <c r="I774">
        <v>3280</v>
      </c>
      <c r="J774">
        <v>3280</v>
      </c>
      <c r="K774">
        <v>3280</v>
      </c>
      <c r="L774">
        <v>3280</v>
      </c>
      <c r="M774">
        <v>3280</v>
      </c>
      <c r="N774">
        <v>3280</v>
      </c>
      <c r="O774">
        <v>3280</v>
      </c>
      <c r="P774">
        <v>3280</v>
      </c>
      <c r="Q774">
        <v>3280</v>
      </c>
      <c r="R774">
        <v>3280</v>
      </c>
      <c r="S774">
        <v>3280</v>
      </c>
      <c r="T774">
        <v>3280</v>
      </c>
      <c r="U774">
        <f t="shared" si="53"/>
        <v>1</v>
      </c>
    </row>
    <row r="775" spans="1:21">
      <c r="A775" t="str">
        <f t="shared" si="50"/>
        <v>28.1-4</v>
      </c>
      <c r="B775">
        <f t="shared" si="51"/>
        <v>4</v>
      </c>
      <c r="C775">
        <v>28</v>
      </c>
      <c r="D775" t="s">
        <v>1731</v>
      </c>
      <c r="E775" t="s">
        <v>1119</v>
      </c>
      <c r="F775" t="s">
        <v>1175</v>
      </c>
      <c r="G775">
        <v>24</v>
      </c>
      <c r="H775">
        <f t="shared" si="52"/>
        <v>5400</v>
      </c>
      <c r="I775">
        <v>600</v>
      </c>
      <c r="J775">
        <v>600</v>
      </c>
      <c r="K775">
        <v>600</v>
      </c>
      <c r="L775">
        <v>600</v>
      </c>
      <c r="M775">
        <v>600</v>
      </c>
      <c r="N775">
        <v>600</v>
      </c>
      <c r="O775">
        <v>600</v>
      </c>
      <c r="P775">
        <v>600</v>
      </c>
      <c r="Q775">
        <v>600</v>
      </c>
      <c r="R775" t="s">
        <v>2523</v>
      </c>
      <c r="S775" t="s">
        <v>2523</v>
      </c>
      <c r="T775" t="s">
        <v>2523</v>
      </c>
      <c r="U775">
        <f t="shared" si="53"/>
        <v>1</v>
      </c>
    </row>
    <row r="776" spans="1:21">
      <c r="A776" t="str">
        <f t="shared" si="50"/>
        <v>28.1-5</v>
      </c>
      <c r="B776">
        <f t="shared" si="51"/>
        <v>5</v>
      </c>
      <c r="C776">
        <v>28</v>
      </c>
      <c r="D776" t="s">
        <v>1732</v>
      </c>
      <c r="E776" t="s">
        <v>1119</v>
      </c>
      <c r="F776" t="s">
        <v>1175</v>
      </c>
      <c r="G776">
        <v>24</v>
      </c>
      <c r="H776">
        <f t="shared" si="52"/>
        <v>5400</v>
      </c>
      <c r="I776">
        <v>600</v>
      </c>
      <c r="J776">
        <v>600</v>
      </c>
      <c r="K776">
        <v>600</v>
      </c>
      <c r="L776">
        <v>600</v>
      </c>
      <c r="M776">
        <v>600</v>
      </c>
      <c r="N776">
        <v>600</v>
      </c>
      <c r="O776">
        <v>600</v>
      </c>
      <c r="P776">
        <v>600</v>
      </c>
      <c r="Q776">
        <v>600</v>
      </c>
      <c r="R776" t="s">
        <v>2523</v>
      </c>
      <c r="S776" t="s">
        <v>2523</v>
      </c>
      <c r="T776" t="s">
        <v>2523</v>
      </c>
      <c r="U776">
        <f t="shared" si="53"/>
        <v>1</v>
      </c>
    </row>
    <row r="777" spans="1:21">
      <c r="A777" t="str">
        <f t="shared" si="50"/>
        <v>28.1-6</v>
      </c>
      <c r="B777">
        <f t="shared" si="51"/>
        <v>6</v>
      </c>
      <c r="C777">
        <v>28</v>
      </c>
      <c r="D777" t="s">
        <v>1733</v>
      </c>
      <c r="E777" t="s">
        <v>1119</v>
      </c>
      <c r="F777" t="s">
        <v>1175</v>
      </c>
      <c r="G777">
        <v>24</v>
      </c>
      <c r="H777">
        <f t="shared" si="52"/>
        <v>5400</v>
      </c>
      <c r="I777">
        <v>600</v>
      </c>
      <c r="J777">
        <v>600</v>
      </c>
      <c r="K777">
        <v>600</v>
      </c>
      <c r="L777">
        <v>600</v>
      </c>
      <c r="M777">
        <v>600</v>
      </c>
      <c r="N777">
        <v>600</v>
      </c>
      <c r="O777">
        <v>600</v>
      </c>
      <c r="P777">
        <v>600</v>
      </c>
      <c r="Q777">
        <v>600</v>
      </c>
      <c r="R777" t="s">
        <v>2523</v>
      </c>
      <c r="S777" t="s">
        <v>2523</v>
      </c>
      <c r="T777" t="s">
        <v>2523</v>
      </c>
      <c r="U777">
        <f t="shared" si="53"/>
        <v>1</v>
      </c>
    </row>
    <row r="778" spans="1:21">
      <c r="A778" t="str">
        <f t="shared" si="50"/>
        <v>28.1-7</v>
      </c>
      <c r="B778">
        <f t="shared" si="51"/>
        <v>7</v>
      </c>
      <c r="C778">
        <v>28</v>
      </c>
      <c r="D778" t="s">
        <v>1734</v>
      </c>
      <c r="E778" t="s">
        <v>1119</v>
      </c>
      <c r="F778" t="s">
        <v>1175</v>
      </c>
      <c r="G778">
        <v>24</v>
      </c>
      <c r="H778">
        <f t="shared" si="52"/>
        <v>5400</v>
      </c>
      <c r="I778">
        <v>600</v>
      </c>
      <c r="J778">
        <v>600</v>
      </c>
      <c r="K778">
        <v>600</v>
      </c>
      <c r="L778">
        <v>600</v>
      </c>
      <c r="M778">
        <v>600</v>
      </c>
      <c r="N778">
        <v>600</v>
      </c>
      <c r="O778">
        <v>600</v>
      </c>
      <c r="P778">
        <v>600</v>
      </c>
      <c r="Q778">
        <v>600</v>
      </c>
      <c r="R778" t="s">
        <v>2523</v>
      </c>
      <c r="S778" t="s">
        <v>2523</v>
      </c>
      <c r="T778" t="s">
        <v>2523</v>
      </c>
      <c r="U778">
        <f t="shared" si="53"/>
        <v>1</v>
      </c>
    </row>
    <row r="779" spans="1:21">
      <c r="A779" t="str">
        <f t="shared" si="50"/>
        <v>28.1-8</v>
      </c>
      <c r="B779">
        <f t="shared" si="51"/>
        <v>8</v>
      </c>
      <c r="C779">
        <v>28</v>
      </c>
      <c r="D779" t="s">
        <v>1735</v>
      </c>
      <c r="E779" t="s">
        <v>1119</v>
      </c>
      <c r="F779" t="s">
        <v>1175</v>
      </c>
      <c r="G779">
        <v>24</v>
      </c>
      <c r="H779">
        <f t="shared" si="52"/>
        <v>5400</v>
      </c>
      <c r="I779">
        <v>600</v>
      </c>
      <c r="J779">
        <v>600</v>
      </c>
      <c r="K779">
        <v>600</v>
      </c>
      <c r="L779">
        <v>600</v>
      </c>
      <c r="M779">
        <v>600</v>
      </c>
      <c r="N779">
        <v>600</v>
      </c>
      <c r="O779">
        <v>600</v>
      </c>
      <c r="P779">
        <v>600</v>
      </c>
      <c r="Q779">
        <v>600</v>
      </c>
      <c r="R779" t="s">
        <v>2523</v>
      </c>
      <c r="S779" t="s">
        <v>2523</v>
      </c>
      <c r="T779" t="s">
        <v>2523</v>
      </c>
      <c r="U779">
        <f t="shared" si="53"/>
        <v>1</v>
      </c>
    </row>
    <row r="780" spans="1:21">
      <c r="A780" t="str">
        <f t="shared" si="50"/>
        <v>28.1-9</v>
      </c>
      <c r="B780">
        <f t="shared" si="51"/>
        <v>9</v>
      </c>
      <c r="C780">
        <v>28</v>
      </c>
      <c r="D780" t="s">
        <v>1736</v>
      </c>
      <c r="E780" t="s">
        <v>1119</v>
      </c>
      <c r="F780" t="s">
        <v>1175</v>
      </c>
      <c r="G780">
        <v>24</v>
      </c>
      <c r="H780">
        <f t="shared" si="52"/>
        <v>7200</v>
      </c>
      <c r="I780">
        <v>600</v>
      </c>
      <c r="J780">
        <v>600</v>
      </c>
      <c r="K780">
        <v>600</v>
      </c>
      <c r="L780">
        <v>600</v>
      </c>
      <c r="M780">
        <v>600</v>
      </c>
      <c r="N780">
        <v>600</v>
      </c>
      <c r="O780">
        <v>600</v>
      </c>
      <c r="P780">
        <v>600</v>
      </c>
      <c r="Q780">
        <v>600</v>
      </c>
      <c r="R780">
        <v>600</v>
      </c>
      <c r="S780">
        <v>600</v>
      </c>
      <c r="T780">
        <v>600</v>
      </c>
      <c r="U780">
        <f t="shared" si="53"/>
        <v>1</v>
      </c>
    </row>
    <row r="781" spans="1:21">
      <c r="A781" t="str">
        <f t="shared" si="50"/>
        <v>28.1-10</v>
      </c>
      <c r="B781">
        <f t="shared" si="51"/>
        <v>10</v>
      </c>
      <c r="C781">
        <v>28</v>
      </c>
      <c r="D781" t="s">
        <v>1737</v>
      </c>
      <c r="E781" t="s">
        <v>1119</v>
      </c>
      <c r="F781" t="s">
        <v>1175</v>
      </c>
      <c r="G781">
        <v>24</v>
      </c>
      <c r="H781">
        <f t="shared" si="52"/>
        <v>7200</v>
      </c>
      <c r="I781">
        <v>600</v>
      </c>
      <c r="J781">
        <v>600</v>
      </c>
      <c r="K781">
        <v>600</v>
      </c>
      <c r="L781">
        <v>600</v>
      </c>
      <c r="M781">
        <v>600</v>
      </c>
      <c r="N781">
        <v>600</v>
      </c>
      <c r="O781">
        <v>600</v>
      </c>
      <c r="P781">
        <v>600</v>
      </c>
      <c r="Q781">
        <v>600</v>
      </c>
      <c r="R781">
        <v>600</v>
      </c>
      <c r="S781">
        <v>600</v>
      </c>
      <c r="T781">
        <v>600</v>
      </c>
      <c r="U781">
        <f t="shared" si="53"/>
        <v>1</v>
      </c>
    </row>
    <row r="782" spans="1:21">
      <c r="A782" t="str">
        <f t="shared" si="50"/>
        <v>28.1-11</v>
      </c>
      <c r="B782">
        <f t="shared" si="51"/>
        <v>11</v>
      </c>
      <c r="C782">
        <v>28</v>
      </c>
      <c r="D782" t="s">
        <v>1738</v>
      </c>
      <c r="E782" t="s">
        <v>1121</v>
      </c>
      <c r="F782" t="s">
        <v>1175</v>
      </c>
      <c r="G782">
        <v>24</v>
      </c>
      <c r="H782">
        <f t="shared" si="52"/>
        <v>26760</v>
      </c>
      <c r="I782">
        <v>2230</v>
      </c>
      <c r="J782">
        <v>2230</v>
      </c>
      <c r="K782">
        <v>2230</v>
      </c>
      <c r="L782">
        <v>2230</v>
      </c>
      <c r="M782">
        <v>2230</v>
      </c>
      <c r="N782">
        <v>2230</v>
      </c>
      <c r="O782">
        <v>2230</v>
      </c>
      <c r="P782">
        <v>2230</v>
      </c>
      <c r="Q782">
        <v>2230</v>
      </c>
      <c r="R782">
        <v>2230</v>
      </c>
      <c r="S782">
        <v>2230</v>
      </c>
      <c r="T782">
        <v>2230</v>
      </c>
      <c r="U782">
        <f t="shared" si="53"/>
        <v>1</v>
      </c>
    </row>
    <row r="783" spans="1:21">
      <c r="A783" t="str">
        <f t="shared" si="50"/>
        <v>28.1-12</v>
      </c>
      <c r="B783">
        <f t="shared" si="51"/>
        <v>12</v>
      </c>
      <c r="C783">
        <v>28</v>
      </c>
      <c r="D783" t="s">
        <v>2747</v>
      </c>
      <c r="E783" t="s">
        <v>1121</v>
      </c>
      <c r="F783" t="s">
        <v>1175</v>
      </c>
      <c r="G783">
        <v>24</v>
      </c>
      <c r="H783">
        <f t="shared" si="52"/>
        <v>6690</v>
      </c>
      <c r="I783" t="s">
        <v>2523</v>
      </c>
      <c r="J783" t="s">
        <v>2523</v>
      </c>
      <c r="K783" t="s">
        <v>2523</v>
      </c>
      <c r="L783" t="s">
        <v>2523</v>
      </c>
      <c r="M783" t="s">
        <v>2523</v>
      </c>
      <c r="N783" t="s">
        <v>2523</v>
      </c>
      <c r="O783" t="s">
        <v>2523</v>
      </c>
      <c r="P783" t="s">
        <v>2523</v>
      </c>
      <c r="Q783" t="s">
        <v>2523</v>
      </c>
      <c r="R783">
        <v>2230</v>
      </c>
      <c r="S783">
        <v>2230</v>
      </c>
      <c r="T783">
        <v>2230</v>
      </c>
      <c r="U783">
        <f t="shared" si="53"/>
        <v>1</v>
      </c>
    </row>
    <row r="784" spans="1:21">
      <c r="A784" t="str">
        <f t="shared" si="50"/>
        <v>28.1-13</v>
      </c>
      <c r="B784">
        <f t="shared" si="51"/>
        <v>13</v>
      </c>
      <c r="C784">
        <v>28</v>
      </c>
      <c r="D784" t="s">
        <v>1739</v>
      </c>
      <c r="E784" t="s">
        <v>1121</v>
      </c>
      <c r="F784" t="s">
        <v>1175</v>
      </c>
      <c r="G784">
        <v>24</v>
      </c>
      <c r="H784">
        <f t="shared" si="52"/>
        <v>17840</v>
      </c>
      <c r="I784">
        <v>2230</v>
      </c>
      <c r="J784">
        <v>2230</v>
      </c>
      <c r="K784">
        <v>2230</v>
      </c>
      <c r="L784">
        <v>2230</v>
      </c>
      <c r="M784">
        <v>2230</v>
      </c>
      <c r="N784">
        <v>2230</v>
      </c>
      <c r="O784">
        <v>2230</v>
      </c>
      <c r="P784">
        <v>2230</v>
      </c>
      <c r="Q784" t="s">
        <v>2523</v>
      </c>
      <c r="R784" t="s">
        <v>2523</v>
      </c>
      <c r="S784" t="s">
        <v>2523</v>
      </c>
      <c r="T784" t="s">
        <v>2523</v>
      </c>
      <c r="U784">
        <f t="shared" si="53"/>
        <v>2</v>
      </c>
    </row>
    <row r="785" spans="1:21">
      <c r="A785" t="str">
        <f t="shared" si="50"/>
        <v>28.1-14</v>
      </c>
      <c r="B785">
        <f t="shared" si="51"/>
        <v>14</v>
      </c>
      <c r="C785">
        <v>28</v>
      </c>
      <c r="D785" t="s">
        <v>2471</v>
      </c>
      <c r="E785" t="s">
        <v>1121</v>
      </c>
      <c r="F785" t="s">
        <v>1175</v>
      </c>
      <c r="G785">
        <v>24</v>
      </c>
      <c r="H785">
        <f t="shared" si="52"/>
        <v>17840</v>
      </c>
      <c r="I785" t="s">
        <v>2523</v>
      </c>
      <c r="J785" t="s">
        <v>2523</v>
      </c>
      <c r="K785" t="s">
        <v>2523</v>
      </c>
      <c r="L785" t="s">
        <v>2523</v>
      </c>
      <c r="M785">
        <v>2230</v>
      </c>
      <c r="N785">
        <v>2230</v>
      </c>
      <c r="O785">
        <v>2230</v>
      </c>
      <c r="P785">
        <v>2230</v>
      </c>
      <c r="Q785">
        <v>2230</v>
      </c>
      <c r="R785">
        <v>2230</v>
      </c>
      <c r="S785">
        <v>2230</v>
      </c>
      <c r="T785">
        <v>2230</v>
      </c>
      <c r="U785">
        <f t="shared" si="53"/>
        <v>1</v>
      </c>
    </row>
    <row r="786" spans="1:21">
      <c r="A786" t="str">
        <f t="shared" si="50"/>
        <v>28.1-15</v>
      </c>
      <c r="B786">
        <f t="shared" si="51"/>
        <v>15</v>
      </c>
      <c r="C786">
        <v>28</v>
      </c>
      <c r="D786" t="s">
        <v>1740</v>
      </c>
      <c r="E786" t="s">
        <v>1121</v>
      </c>
      <c r="F786" t="s">
        <v>1175</v>
      </c>
      <c r="G786">
        <v>24</v>
      </c>
      <c r="H786">
        <f t="shared" si="52"/>
        <v>26760</v>
      </c>
      <c r="I786">
        <v>2230</v>
      </c>
      <c r="J786">
        <v>2230</v>
      </c>
      <c r="K786">
        <v>2230</v>
      </c>
      <c r="L786">
        <v>2230</v>
      </c>
      <c r="M786">
        <v>2230</v>
      </c>
      <c r="N786">
        <v>2230</v>
      </c>
      <c r="O786">
        <v>2230</v>
      </c>
      <c r="P786">
        <v>2230</v>
      </c>
      <c r="Q786">
        <v>2230</v>
      </c>
      <c r="R786">
        <v>2230</v>
      </c>
      <c r="S786">
        <v>2230</v>
      </c>
      <c r="T786">
        <v>2230</v>
      </c>
      <c r="U786">
        <f t="shared" si="53"/>
        <v>1</v>
      </c>
    </row>
    <row r="787" spans="1:21">
      <c r="A787" t="str">
        <f t="shared" si="50"/>
        <v>28.1-16</v>
      </c>
      <c r="B787">
        <f t="shared" si="51"/>
        <v>16</v>
      </c>
      <c r="C787">
        <v>28</v>
      </c>
      <c r="D787" t="s">
        <v>1741</v>
      </c>
      <c r="E787" t="s">
        <v>1121</v>
      </c>
      <c r="F787" t="s">
        <v>1175</v>
      </c>
      <c r="G787">
        <v>24</v>
      </c>
      <c r="H787">
        <f t="shared" si="52"/>
        <v>26760</v>
      </c>
      <c r="I787">
        <v>2230</v>
      </c>
      <c r="J787">
        <v>2230</v>
      </c>
      <c r="K787">
        <v>2230</v>
      </c>
      <c r="L787">
        <v>2230</v>
      </c>
      <c r="M787">
        <v>2230</v>
      </c>
      <c r="N787">
        <v>2230</v>
      </c>
      <c r="O787">
        <v>2230</v>
      </c>
      <c r="P787">
        <v>2230</v>
      </c>
      <c r="Q787">
        <v>2230</v>
      </c>
      <c r="R787">
        <v>2230</v>
      </c>
      <c r="S787">
        <v>2230</v>
      </c>
      <c r="T787">
        <v>2230</v>
      </c>
      <c r="U787">
        <f t="shared" si="53"/>
        <v>1</v>
      </c>
    </row>
    <row r="788" spans="1:21">
      <c r="A788" t="str">
        <f t="shared" si="50"/>
        <v>28.1-17</v>
      </c>
      <c r="B788">
        <f t="shared" si="51"/>
        <v>17</v>
      </c>
      <c r="C788">
        <v>28</v>
      </c>
      <c r="D788" t="s">
        <v>2472</v>
      </c>
      <c r="E788" t="s">
        <v>1178</v>
      </c>
      <c r="F788" t="s">
        <v>1175</v>
      </c>
      <c r="G788">
        <v>12</v>
      </c>
      <c r="H788">
        <f t="shared" si="52"/>
        <v>42770</v>
      </c>
      <c r="I788" t="s">
        <v>2523</v>
      </c>
      <c r="J788">
        <v>6110</v>
      </c>
      <c r="K788">
        <v>6110</v>
      </c>
      <c r="L788">
        <v>6110</v>
      </c>
      <c r="M788">
        <v>6110</v>
      </c>
      <c r="N788">
        <v>6110</v>
      </c>
      <c r="O788">
        <v>6110</v>
      </c>
      <c r="P788">
        <v>6110</v>
      </c>
      <c r="Q788" t="s">
        <v>2523</v>
      </c>
      <c r="R788" t="s">
        <v>2523</v>
      </c>
      <c r="S788" t="s">
        <v>2523</v>
      </c>
      <c r="T788" t="s">
        <v>2523</v>
      </c>
      <c r="U788">
        <f t="shared" si="53"/>
        <v>1</v>
      </c>
    </row>
    <row r="789" spans="1:21">
      <c r="A789" t="str">
        <f t="shared" si="50"/>
        <v>28.1-18</v>
      </c>
      <c r="B789">
        <f t="shared" si="51"/>
        <v>18</v>
      </c>
      <c r="C789">
        <v>28</v>
      </c>
      <c r="D789" t="s">
        <v>1728</v>
      </c>
      <c r="E789" t="s">
        <v>1120</v>
      </c>
      <c r="F789" t="s">
        <v>1171</v>
      </c>
      <c r="G789">
        <v>60</v>
      </c>
      <c r="H789">
        <f t="shared" si="52"/>
        <v>33600</v>
      </c>
      <c r="I789">
        <v>2800</v>
      </c>
      <c r="J789">
        <v>2800</v>
      </c>
      <c r="K789">
        <v>2800</v>
      </c>
      <c r="L789">
        <v>2800</v>
      </c>
      <c r="M789">
        <v>2800</v>
      </c>
      <c r="N789">
        <v>2800</v>
      </c>
      <c r="O789">
        <v>2800</v>
      </c>
      <c r="P789">
        <v>2800</v>
      </c>
      <c r="Q789">
        <v>2800</v>
      </c>
      <c r="R789">
        <v>2800</v>
      </c>
      <c r="S789">
        <v>2800</v>
      </c>
      <c r="T789">
        <v>2800</v>
      </c>
      <c r="U789">
        <f t="shared" si="53"/>
        <v>1</v>
      </c>
    </row>
    <row r="790" spans="1:21">
      <c r="A790" t="str">
        <f t="shared" si="50"/>
        <v>28.1-19</v>
      </c>
      <c r="B790">
        <f t="shared" si="51"/>
        <v>19</v>
      </c>
      <c r="C790">
        <v>28</v>
      </c>
      <c r="D790" t="s">
        <v>1742</v>
      </c>
      <c r="E790" t="s">
        <v>1122</v>
      </c>
      <c r="F790" t="s">
        <v>1171</v>
      </c>
      <c r="G790">
        <v>30</v>
      </c>
      <c r="H790">
        <f t="shared" si="52"/>
        <v>93000</v>
      </c>
      <c r="I790">
        <v>7750</v>
      </c>
      <c r="J790">
        <v>7750</v>
      </c>
      <c r="K790">
        <v>7750</v>
      </c>
      <c r="L790">
        <v>7750</v>
      </c>
      <c r="M790">
        <v>7750</v>
      </c>
      <c r="N790">
        <v>7750</v>
      </c>
      <c r="O790">
        <v>7750</v>
      </c>
      <c r="P790">
        <v>7750</v>
      </c>
      <c r="Q790">
        <v>7750</v>
      </c>
      <c r="R790">
        <v>7750</v>
      </c>
      <c r="S790">
        <v>7750</v>
      </c>
      <c r="T790">
        <v>7750</v>
      </c>
      <c r="U790">
        <f t="shared" si="53"/>
        <v>1</v>
      </c>
    </row>
    <row r="791" spans="1:21">
      <c r="A791" t="str">
        <f t="shared" si="50"/>
        <v>29.1-1</v>
      </c>
      <c r="B791">
        <f t="shared" si="51"/>
        <v>1</v>
      </c>
      <c r="C791">
        <v>29</v>
      </c>
      <c r="D791" t="s">
        <v>2748</v>
      </c>
      <c r="E791" t="s">
        <v>1174</v>
      </c>
      <c r="F791" t="s">
        <v>1175</v>
      </c>
      <c r="G791">
        <v>48</v>
      </c>
      <c r="H791">
        <f t="shared" si="52"/>
        <v>13120</v>
      </c>
      <c r="I791" t="s">
        <v>2523</v>
      </c>
      <c r="J791" t="s">
        <v>2523</v>
      </c>
      <c r="K791" t="s">
        <v>2523</v>
      </c>
      <c r="L791" t="s">
        <v>2523</v>
      </c>
      <c r="M791" t="s">
        <v>2523</v>
      </c>
      <c r="N791" t="s">
        <v>2523</v>
      </c>
      <c r="O791" t="s">
        <v>2523</v>
      </c>
      <c r="P791" t="s">
        <v>2523</v>
      </c>
      <c r="Q791">
        <v>3280</v>
      </c>
      <c r="R791">
        <v>3280</v>
      </c>
      <c r="S791">
        <v>3280</v>
      </c>
      <c r="T791">
        <v>3280</v>
      </c>
      <c r="U791">
        <f t="shared" si="53"/>
        <v>1</v>
      </c>
    </row>
    <row r="792" spans="1:21">
      <c r="A792" t="str">
        <f t="shared" si="50"/>
        <v>29.1-2</v>
      </c>
      <c r="B792">
        <f t="shared" si="51"/>
        <v>2</v>
      </c>
      <c r="C792">
        <v>29</v>
      </c>
      <c r="D792" t="s">
        <v>1745</v>
      </c>
      <c r="E792" t="s">
        <v>1174</v>
      </c>
      <c r="F792" t="s">
        <v>1175</v>
      </c>
      <c r="G792">
        <v>48</v>
      </c>
      <c r="H792">
        <f t="shared" si="52"/>
        <v>39360</v>
      </c>
      <c r="I792">
        <v>3280</v>
      </c>
      <c r="J792">
        <v>3280</v>
      </c>
      <c r="K792">
        <v>3280</v>
      </c>
      <c r="L792">
        <v>3280</v>
      </c>
      <c r="M792">
        <v>3280</v>
      </c>
      <c r="N792">
        <v>3280</v>
      </c>
      <c r="O792">
        <v>3280</v>
      </c>
      <c r="P792">
        <v>3280</v>
      </c>
      <c r="Q792">
        <v>3280</v>
      </c>
      <c r="R792">
        <v>3280</v>
      </c>
      <c r="S792">
        <v>3280</v>
      </c>
      <c r="T792">
        <v>3280</v>
      </c>
      <c r="U792">
        <f t="shared" si="53"/>
        <v>1</v>
      </c>
    </row>
    <row r="793" spans="1:21">
      <c r="A793" t="str">
        <f t="shared" si="50"/>
        <v>29.1-3</v>
      </c>
      <c r="B793">
        <f t="shared" si="51"/>
        <v>3</v>
      </c>
      <c r="C793">
        <v>29</v>
      </c>
      <c r="D793" t="s">
        <v>1746</v>
      </c>
      <c r="E793" t="s">
        <v>1174</v>
      </c>
      <c r="F793" t="s">
        <v>1175</v>
      </c>
      <c r="G793">
        <v>48</v>
      </c>
      <c r="H793">
        <f t="shared" si="52"/>
        <v>39360</v>
      </c>
      <c r="I793">
        <v>3280</v>
      </c>
      <c r="J793">
        <v>3280</v>
      </c>
      <c r="K793">
        <v>3280</v>
      </c>
      <c r="L793">
        <v>3280</v>
      </c>
      <c r="M793">
        <v>3280</v>
      </c>
      <c r="N793">
        <v>3280</v>
      </c>
      <c r="O793">
        <v>3280</v>
      </c>
      <c r="P793">
        <v>3280</v>
      </c>
      <c r="Q793">
        <v>3280</v>
      </c>
      <c r="R793">
        <v>3280</v>
      </c>
      <c r="S793">
        <v>3280</v>
      </c>
      <c r="T793">
        <v>3280</v>
      </c>
      <c r="U793">
        <f t="shared" si="53"/>
        <v>1</v>
      </c>
    </row>
    <row r="794" spans="1:21">
      <c r="A794" t="str">
        <f t="shared" si="50"/>
        <v>29.1-4</v>
      </c>
      <c r="B794">
        <f t="shared" si="51"/>
        <v>4</v>
      </c>
      <c r="C794">
        <v>29</v>
      </c>
      <c r="D794" t="s">
        <v>1747</v>
      </c>
      <c r="E794" t="s">
        <v>1119</v>
      </c>
      <c r="F794" t="s">
        <v>1175</v>
      </c>
      <c r="G794">
        <v>24</v>
      </c>
      <c r="H794">
        <f t="shared" si="52"/>
        <v>4200</v>
      </c>
      <c r="I794">
        <v>600</v>
      </c>
      <c r="J794">
        <v>600</v>
      </c>
      <c r="K794">
        <v>600</v>
      </c>
      <c r="L794">
        <v>600</v>
      </c>
      <c r="M794">
        <v>600</v>
      </c>
      <c r="N794">
        <v>600</v>
      </c>
      <c r="O794">
        <v>600</v>
      </c>
      <c r="P794" t="s">
        <v>2523</v>
      </c>
      <c r="Q794" t="s">
        <v>2523</v>
      </c>
      <c r="R794" t="s">
        <v>2523</v>
      </c>
      <c r="S794" t="s">
        <v>2523</v>
      </c>
      <c r="T794" t="s">
        <v>2523</v>
      </c>
      <c r="U794">
        <f t="shared" si="53"/>
        <v>1</v>
      </c>
    </row>
    <row r="795" spans="1:21">
      <c r="A795" t="str">
        <f t="shared" si="50"/>
        <v>29.1-5</v>
      </c>
      <c r="B795">
        <f t="shared" si="51"/>
        <v>5</v>
      </c>
      <c r="C795">
        <v>29</v>
      </c>
      <c r="D795" t="s">
        <v>2749</v>
      </c>
      <c r="E795" t="s">
        <v>1119</v>
      </c>
      <c r="F795" t="s">
        <v>1175</v>
      </c>
      <c r="G795">
        <v>24</v>
      </c>
      <c r="H795">
        <f t="shared" si="52"/>
        <v>3000</v>
      </c>
      <c r="I795" t="s">
        <v>2523</v>
      </c>
      <c r="J795" t="s">
        <v>2523</v>
      </c>
      <c r="K795" t="s">
        <v>2523</v>
      </c>
      <c r="L795" t="s">
        <v>2523</v>
      </c>
      <c r="M795" t="s">
        <v>2523</v>
      </c>
      <c r="N795" t="s">
        <v>2523</v>
      </c>
      <c r="O795" t="s">
        <v>2523</v>
      </c>
      <c r="P795">
        <v>600</v>
      </c>
      <c r="Q795">
        <v>600</v>
      </c>
      <c r="R795">
        <v>600</v>
      </c>
      <c r="S795">
        <v>600</v>
      </c>
      <c r="T795">
        <v>600</v>
      </c>
      <c r="U795">
        <f t="shared" si="53"/>
        <v>1</v>
      </c>
    </row>
    <row r="796" spans="1:21">
      <c r="A796" t="str">
        <f t="shared" si="50"/>
        <v>29.1-6</v>
      </c>
      <c r="B796">
        <f t="shared" si="51"/>
        <v>6</v>
      </c>
      <c r="C796">
        <v>29</v>
      </c>
      <c r="D796" t="s">
        <v>2750</v>
      </c>
      <c r="E796" t="s">
        <v>1119</v>
      </c>
      <c r="F796" t="s">
        <v>1175</v>
      </c>
      <c r="G796">
        <v>24</v>
      </c>
      <c r="H796">
        <f t="shared" si="52"/>
        <v>3000</v>
      </c>
      <c r="I796" t="s">
        <v>2523</v>
      </c>
      <c r="J796" t="s">
        <v>2523</v>
      </c>
      <c r="K796" t="s">
        <v>2523</v>
      </c>
      <c r="L796" t="s">
        <v>2523</v>
      </c>
      <c r="M796" t="s">
        <v>2523</v>
      </c>
      <c r="N796" t="s">
        <v>2523</v>
      </c>
      <c r="O796" t="s">
        <v>2523</v>
      </c>
      <c r="P796">
        <v>600</v>
      </c>
      <c r="Q796">
        <v>600</v>
      </c>
      <c r="R796">
        <v>600</v>
      </c>
      <c r="S796">
        <v>600</v>
      </c>
      <c r="T796">
        <v>600</v>
      </c>
      <c r="U796">
        <f t="shared" si="53"/>
        <v>1</v>
      </c>
    </row>
    <row r="797" spans="1:21">
      <c r="A797" t="str">
        <f t="shared" si="50"/>
        <v>29.1-7</v>
      </c>
      <c r="B797">
        <f t="shared" si="51"/>
        <v>7</v>
      </c>
      <c r="C797">
        <v>29</v>
      </c>
      <c r="D797" t="s">
        <v>2751</v>
      </c>
      <c r="E797" t="s">
        <v>1119</v>
      </c>
      <c r="F797" t="s">
        <v>1175</v>
      </c>
      <c r="G797">
        <v>24</v>
      </c>
      <c r="H797">
        <f t="shared" si="52"/>
        <v>3000</v>
      </c>
      <c r="I797" t="s">
        <v>2523</v>
      </c>
      <c r="J797" t="s">
        <v>2523</v>
      </c>
      <c r="K797" t="s">
        <v>2523</v>
      </c>
      <c r="L797" t="s">
        <v>2523</v>
      </c>
      <c r="M797" t="s">
        <v>2523</v>
      </c>
      <c r="N797" t="s">
        <v>2523</v>
      </c>
      <c r="O797" t="s">
        <v>2523</v>
      </c>
      <c r="P797">
        <v>600</v>
      </c>
      <c r="Q797">
        <v>600</v>
      </c>
      <c r="R797">
        <v>600</v>
      </c>
      <c r="S797">
        <v>600</v>
      </c>
      <c r="T797">
        <v>600</v>
      </c>
      <c r="U797">
        <f t="shared" si="53"/>
        <v>1</v>
      </c>
    </row>
    <row r="798" spans="1:21">
      <c r="A798" t="str">
        <f t="shared" si="50"/>
        <v>29.1-8</v>
      </c>
      <c r="B798">
        <f t="shared" si="51"/>
        <v>8</v>
      </c>
      <c r="C798">
        <v>29</v>
      </c>
      <c r="D798" t="s">
        <v>1748</v>
      </c>
      <c r="E798" t="s">
        <v>1119</v>
      </c>
      <c r="F798" t="s">
        <v>1175</v>
      </c>
      <c r="G798">
        <v>24</v>
      </c>
      <c r="H798">
        <f t="shared" si="52"/>
        <v>7200</v>
      </c>
      <c r="I798">
        <v>600</v>
      </c>
      <c r="J798">
        <v>600</v>
      </c>
      <c r="K798">
        <v>600</v>
      </c>
      <c r="L798">
        <v>600</v>
      </c>
      <c r="M798">
        <v>600</v>
      </c>
      <c r="N798">
        <v>600</v>
      </c>
      <c r="O798">
        <v>600</v>
      </c>
      <c r="P798">
        <v>600</v>
      </c>
      <c r="Q798">
        <v>600</v>
      </c>
      <c r="R798">
        <v>600</v>
      </c>
      <c r="S798">
        <v>600</v>
      </c>
      <c r="T798">
        <v>600</v>
      </c>
      <c r="U798">
        <f t="shared" si="53"/>
        <v>1</v>
      </c>
    </row>
    <row r="799" spans="1:21">
      <c r="A799" t="str">
        <f t="shared" si="50"/>
        <v>29.1-9</v>
      </c>
      <c r="B799">
        <f t="shared" si="51"/>
        <v>9</v>
      </c>
      <c r="C799">
        <v>29</v>
      </c>
      <c r="D799" t="s">
        <v>1749</v>
      </c>
      <c r="E799" t="s">
        <v>1119</v>
      </c>
      <c r="F799" t="s">
        <v>1175</v>
      </c>
      <c r="G799">
        <v>24</v>
      </c>
      <c r="H799">
        <f t="shared" si="52"/>
        <v>4200</v>
      </c>
      <c r="I799">
        <v>600</v>
      </c>
      <c r="J799">
        <v>600</v>
      </c>
      <c r="K799">
        <v>600</v>
      </c>
      <c r="L799">
        <v>600</v>
      </c>
      <c r="M799">
        <v>600</v>
      </c>
      <c r="N799">
        <v>600</v>
      </c>
      <c r="O799">
        <v>600</v>
      </c>
      <c r="P799" t="s">
        <v>2523</v>
      </c>
      <c r="Q799" t="s">
        <v>2523</v>
      </c>
      <c r="R799" t="s">
        <v>2523</v>
      </c>
      <c r="S799" t="s">
        <v>2523</v>
      </c>
      <c r="T799" t="s">
        <v>2523</v>
      </c>
      <c r="U799">
        <f t="shared" si="53"/>
        <v>1</v>
      </c>
    </row>
    <row r="800" spans="1:21">
      <c r="A800" t="str">
        <f t="shared" si="50"/>
        <v>29.1-10</v>
      </c>
      <c r="B800">
        <f t="shared" si="51"/>
        <v>10</v>
      </c>
      <c r="C800">
        <v>29</v>
      </c>
      <c r="D800" t="s">
        <v>2752</v>
      </c>
      <c r="E800" t="s">
        <v>1119</v>
      </c>
      <c r="F800" t="s">
        <v>1175</v>
      </c>
      <c r="G800">
        <v>24</v>
      </c>
      <c r="H800">
        <f t="shared" si="52"/>
        <v>3000</v>
      </c>
      <c r="I800" t="s">
        <v>2523</v>
      </c>
      <c r="J800" t="s">
        <v>2523</v>
      </c>
      <c r="K800" t="s">
        <v>2523</v>
      </c>
      <c r="L800" t="s">
        <v>2523</v>
      </c>
      <c r="M800" t="s">
        <v>2523</v>
      </c>
      <c r="N800" t="s">
        <v>2523</v>
      </c>
      <c r="O800" t="s">
        <v>2523</v>
      </c>
      <c r="P800">
        <v>600</v>
      </c>
      <c r="Q800">
        <v>600</v>
      </c>
      <c r="R800">
        <v>600</v>
      </c>
      <c r="S800">
        <v>600</v>
      </c>
      <c r="T800">
        <v>600</v>
      </c>
      <c r="U800">
        <f t="shared" si="53"/>
        <v>1</v>
      </c>
    </row>
    <row r="801" spans="1:21">
      <c r="A801" t="str">
        <f t="shared" si="50"/>
        <v>29.1-11</v>
      </c>
      <c r="B801">
        <f t="shared" si="51"/>
        <v>11</v>
      </c>
      <c r="C801">
        <v>29</v>
      </c>
      <c r="D801" t="s">
        <v>2753</v>
      </c>
      <c r="E801" t="s">
        <v>1119</v>
      </c>
      <c r="F801" t="s">
        <v>1175</v>
      </c>
      <c r="G801">
        <v>24</v>
      </c>
      <c r="H801">
        <f t="shared" si="52"/>
        <v>3000</v>
      </c>
      <c r="I801" t="s">
        <v>2523</v>
      </c>
      <c r="J801" t="s">
        <v>2523</v>
      </c>
      <c r="K801" t="s">
        <v>2523</v>
      </c>
      <c r="L801" t="s">
        <v>2523</v>
      </c>
      <c r="M801" t="s">
        <v>2523</v>
      </c>
      <c r="N801" t="s">
        <v>2523</v>
      </c>
      <c r="O801" t="s">
        <v>2523</v>
      </c>
      <c r="P801">
        <v>600</v>
      </c>
      <c r="Q801">
        <v>600</v>
      </c>
      <c r="R801">
        <v>600</v>
      </c>
      <c r="S801">
        <v>600</v>
      </c>
      <c r="T801">
        <v>600</v>
      </c>
      <c r="U801">
        <f t="shared" si="53"/>
        <v>1</v>
      </c>
    </row>
    <row r="802" spans="1:21">
      <c r="A802" t="str">
        <f t="shared" ref="A802:A865" si="54">CONCATENATE(C802,".1-",B802)</f>
        <v>29.1-12</v>
      </c>
      <c r="B802">
        <f t="shared" ref="B802:B865" si="55">IF(C802&lt;&gt;C801,1,B801+1)</f>
        <v>12</v>
      </c>
      <c r="C802">
        <v>29</v>
      </c>
      <c r="D802" t="s">
        <v>1750</v>
      </c>
      <c r="E802" t="s">
        <v>1119</v>
      </c>
      <c r="F802" t="s">
        <v>1175</v>
      </c>
      <c r="G802">
        <v>24</v>
      </c>
      <c r="H802">
        <f t="shared" si="52"/>
        <v>4200</v>
      </c>
      <c r="I802">
        <v>600</v>
      </c>
      <c r="J802">
        <v>600</v>
      </c>
      <c r="K802">
        <v>600</v>
      </c>
      <c r="L802">
        <v>600</v>
      </c>
      <c r="M802">
        <v>600</v>
      </c>
      <c r="N802">
        <v>600</v>
      </c>
      <c r="O802">
        <v>600</v>
      </c>
      <c r="P802" t="s">
        <v>2523</v>
      </c>
      <c r="Q802" t="s">
        <v>2523</v>
      </c>
      <c r="R802" t="s">
        <v>2523</v>
      </c>
      <c r="S802" t="s">
        <v>2523</v>
      </c>
      <c r="T802" t="s">
        <v>2523</v>
      </c>
      <c r="U802">
        <f t="shared" si="53"/>
        <v>1</v>
      </c>
    </row>
    <row r="803" spans="1:21">
      <c r="A803" t="str">
        <f t="shared" si="54"/>
        <v>29.1-13</v>
      </c>
      <c r="B803">
        <f t="shared" si="55"/>
        <v>13</v>
      </c>
      <c r="C803">
        <v>29</v>
      </c>
      <c r="D803" t="s">
        <v>1751</v>
      </c>
      <c r="E803" t="s">
        <v>1119</v>
      </c>
      <c r="F803" t="s">
        <v>1175</v>
      </c>
      <c r="G803">
        <v>24</v>
      </c>
      <c r="H803">
        <f t="shared" si="52"/>
        <v>4200</v>
      </c>
      <c r="I803">
        <v>600</v>
      </c>
      <c r="J803">
        <v>600</v>
      </c>
      <c r="K803">
        <v>600</v>
      </c>
      <c r="L803">
        <v>600</v>
      </c>
      <c r="M803">
        <v>600</v>
      </c>
      <c r="N803">
        <v>600</v>
      </c>
      <c r="O803">
        <v>600</v>
      </c>
      <c r="P803" t="s">
        <v>2523</v>
      </c>
      <c r="Q803" t="s">
        <v>2523</v>
      </c>
      <c r="R803" t="s">
        <v>2523</v>
      </c>
      <c r="S803" t="s">
        <v>2523</v>
      </c>
      <c r="T803" t="s">
        <v>2523</v>
      </c>
      <c r="U803">
        <f t="shared" si="53"/>
        <v>1</v>
      </c>
    </row>
    <row r="804" spans="1:21">
      <c r="A804" t="str">
        <f t="shared" si="54"/>
        <v>29.1-14</v>
      </c>
      <c r="B804">
        <f t="shared" si="55"/>
        <v>14</v>
      </c>
      <c r="C804">
        <v>29</v>
      </c>
      <c r="D804" t="s">
        <v>1752</v>
      </c>
      <c r="E804" t="s">
        <v>1119</v>
      </c>
      <c r="F804" t="s">
        <v>1175</v>
      </c>
      <c r="G804">
        <v>24</v>
      </c>
      <c r="H804">
        <f t="shared" si="52"/>
        <v>7200</v>
      </c>
      <c r="I804">
        <v>600</v>
      </c>
      <c r="J804">
        <v>600</v>
      </c>
      <c r="K804">
        <v>600</v>
      </c>
      <c r="L804">
        <v>600</v>
      </c>
      <c r="M804">
        <v>600</v>
      </c>
      <c r="N804">
        <v>600</v>
      </c>
      <c r="O804">
        <v>600</v>
      </c>
      <c r="P804">
        <v>600</v>
      </c>
      <c r="Q804">
        <v>600</v>
      </c>
      <c r="R804">
        <v>600</v>
      </c>
      <c r="S804">
        <v>600</v>
      </c>
      <c r="T804">
        <v>600</v>
      </c>
      <c r="U804">
        <f t="shared" si="53"/>
        <v>1</v>
      </c>
    </row>
    <row r="805" spans="1:21">
      <c r="A805" t="str">
        <f t="shared" si="54"/>
        <v>29.1-15</v>
      </c>
      <c r="B805">
        <f t="shared" si="55"/>
        <v>15</v>
      </c>
      <c r="C805">
        <v>29</v>
      </c>
      <c r="D805" t="s">
        <v>1753</v>
      </c>
      <c r="E805" t="s">
        <v>1119</v>
      </c>
      <c r="F805" t="s">
        <v>1175</v>
      </c>
      <c r="G805">
        <v>24</v>
      </c>
      <c r="H805">
        <f t="shared" si="52"/>
        <v>4800</v>
      </c>
      <c r="I805">
        <v>600</v>
      </c>
      <c r="J805">
        <v>600</v>
      </c>
      <c r="K805">
        <v>600</v>
      </c>
      <c r="L805">
        <v>600</v>
      </c>
      <c r="M805">
        <v>600</v>
      </c>
      <c r="N805">
        <v>600</v>
      </c>
      <c r="O805">
        <v>600</v>
      </c>
      <c r="P805">
        <v>600</v>
      </c>
      <c r="Q805" t="s">
        <v>2523</v>
      </c>
      <c r="R805" t="s">
        <v>2523</v>
      </c>
      <c r="S805" t="s">
        <v>2523</v>
      </c>
      <c r="T805" t="s">
        <v>2523</v>
      </c>
      <c r="U805">
        <f t="shared" si="53"/>
        <v>1</v>
      </c>
    </row>
    <row r="806" spans="1:21">
      <c r="A806" t="str">
        <f t="shared" si="54"/>
        <v>29.1-16</v>
      </c>
      <c r="B806">
        <f t="shared" si="55"/>
        <v>16</v>
      </c>
      <c r="C806">
        <v>29</v>
      </c>
      <c r="D806" t="s">
        <v>1754</v>
      </c>
      <c r="E806" t="s">
        <v>1119</v>
      </c>
      <c r="F806" t="s">
        <v>1175</v>
      </c>
      <c r="G806">
        <v>24</v>
      </c>
      <c r="H806">
        <f t="shared" si="52"/>
        <v>4200</v>
      </c>
      <c r="I806">
        <v>600</v>
      </c>
      <c r="J806">
        <v>600</v>
      </c>
      <c r="K806">
        <v>600</v>
      </c>
      <c r="L806">
        <v>600</v>
      </c>
      <c r="M806">
        <v>600</v>
      </c>
      <c r="N806">
        <v>600</v>
      </c>
      <c r="O806">
        <v>600</v>
      </c>
      <c r="P806" t="s">
        <v>2523</v>
      </c>
      <c r="Q806" t="s">
        <v>2523</v>
      </c>
      <c r="R806" t="s">
        <v>2523</v>
      </c>
      <c r="S806" t="s">
        <v>2523</v>
      </c>
      <c r="T806" t="s">
        <v>2523</v>
      </c>
      <c r="U806">
        <f t="shared" si="53"/>
        <v>1</v>
      </c>
    </row>
    <row r="807" spans="1:21">
      <c r="A807" t="str">
        <f t="shared" si="54"/>
        <v>29.1-17</v>
      </c>
      <c r="B807">
        <f t="shared" si="55"/>
        <v>17</v>
      </c>
      <c r="C807">
        <v>29</v>
      </c>
      <c r="D807" t="s">
        <v>2754</v>
      </c>
      <c r="E807" t="s">
        <v>1119</v>
      </c>
      <c r="F807" t="s">
        <v>1175</v>
      </c>
      <c r="G807">
        <v>24</v>
      </c>
      <c r="H807">
        <f t="shared" si="52"/>
        <v>2400</v>
      </c>
      <c r="I807" t="s">
        <v>2523</v>
      </c>
      <c r="J807" t="s">
        <v>2523</v>
      </c>
      <c r="K807" t="s">
        <v>2523</v>
      </c>
      <c r="L807" t="s">
        <v>2523</v>
      </c>
      <c r="M807" t="s">
        <v>2523</v>
      </c>
      <c r="N807" t="s">
        <v>2523</v>
      </c>
      <c r="O807" t="s">
        <v>2523</v>
      </c>
      <c r="P807" t="s">
        <v>2523</v>
      </c>
      <c r="Q807">
        <v>600</v>
      </c>
      <c r="R807">
        <v>600</v>
      </c>
      <c r="S807">
        <v>600</v>
      </c>
      <c r="T807">
        <v>600</v>
      </c>
      <c r="U807">
        <f t="shared" si="53"/>
        <v>1</v>
      </c>
    </row>
    <row r="808" spans="1:21">
      <c r="A808" t="str">
        <f t="shared" si="54"/>
        <v>29.1-18</v>
      </c>
      <c r="B808">
        <f t="shared" si="55"/>
        <v>18</v>
      </c>
      <c r="C808">
        <v>29</v>
      </c>
      <c r="D808" t="s">
        <v>1755</v>
      </c>
      <c r="E808" t="s">
        <v>1119</v>
      </c>
      <c r="F808" t="s">
        <v>1175</v>
      </c>
      <c r="G808">
        <v>24</v>
      </c>
      <c r="H808">
        <f t="shared" si="52"/>
        <v>7200</v>
      </c>
      <c r="I808">
        <v>600</v>
      </c>
      <c r="J808">
        <v>600</v>
      </c>
      <c r="K808">
        <v>600</v>
      </c>
      <c r="L808">
        <v>600</v>
      </c>
      <c r="M808">
        <v>600</v>
      </c>
      <c r="N808">
        <v>600</v>
      </c>
      <c r="O808">
        <v>600</v>
      </c>
      <c r="P808">
        <v>600</v>
      </c>
      <c r="Q808">
        <v>600</v>
      </c>
      <c r="R808">
        <v>600</v>
      </c>
      <c r="S808">
        <v>600</v>
      </c>
      <c r="T808">
        <v>600</v>
      </c>
      <c r="U808">
        <f t="shared" si="53"/>
        <v>1</v>
      </c>
    </row>
    <row r="809" spans="1:21">
      <c r="A809" t="str">
        <f t="shared" si="54"/>
        <v>29.1-19</v>
      </c>
      <c r="B809">
        <f t="shared" si="55"/>
        <v>19</v>
      </c>
      <c r="C809">
        <v>29</v>
      </c>
      <c r="D809" t="s">
        <v>1756</v>
      </c>
      <c r="E809" t="s">
        <v>1119</v>
      </c>
      <c r="F809" t="s">
        <v>1175</v>
      </c>
      <c r="G809">
        <v>24</v>
      </c>
      <c r="H809">
        <f t="shared" si="52"/>
        <v>4800</v>
      </c>
      <c r="I809">
        <v>600</v>
      </c>
      <c r="J809">
        <v>600</v>
      </c>
      <c r="K809">
        <v>600</v>
      </c>
      <c r="L809">
        <v>600</v>
      </c>
      <c r="M809">
        <v>600</v>
      </c>
      <c r="N809">
        <v>600</v>
      </c>
      <c r="O809">
        <v>600</v>
      </c>
      <c r="P809">
        <v>600</v>
      </c>
      <c r="Q809" t="s">
        <v>2523</v>
      </c>
      <c r="R809" t="s">
        <v>2523</v>
      </c>
      <c r="S809" t="s">
        <v>2523</v>
      </c>
      <c r="T809" t="s">
        <v>2523</v>
      </c>
      <c r="U809">
        <f t="shared" si="53"/>
        <v>1</v>
      </c>
    </row>
    <row r="810" spans="1:21">
      <c r="A810" t="str">
        <f t="shared" si="54"/>
        <v>29.1-20</v>
      </c>
      <c r="B810">
        <f t="shared" si="55"/>
        <v>20</v>
      </c>
      <c r="C810">
        <v>29</v>
      </c>
      <c r="D810" t="s">
        <v>1757</v>
      </c>
      <c r="E810" t="s">
        <v>1119</v>
      </c>
      <c r="F810" t="s">
        <v>1175</v>
      </c>
      <c r="G810">
        <v>24</v>
      </c>
      <c r="H810">
        <f t="shared" si="52"/>
        <v>7200</v>
      </c>
      <c r="I810">
        <v>600</v>
      </c>
      <c r="J810">
        <v>600</v>
      </c>
      <c r="K810">
        <v>600</v>
      </c>
      <c r="L810">
        <v>600</v>
      </c>
      <c r="M810">
        <v>600</v>
      </c>
      <c r="N810">
        <v>600</v>
      </c>
      <c r="O810">
        <v>600</v>
      </c>
      <c r="P810">
        <v>600</v>
      </c>
      <c r="Q810">
        <v>600</v>
      </c>
      <c r="R810">
        <v>600</v>
      </c>
      <c r="S810">
        <v>600</v>
      </c>
      <c r="T810">
        <v>600</v>
      </c>
      <c r="U810">
        <f t="shared" si="53"/>
        <v>1</v>
      </c>
    </row>
    <row r="811" spans="1:21">
      <c r="A811" t="str">
        <f t="shared" si="54"/>
        <v>29.1-21</v>
      </c>
      <c r="B811">
        <f t="shared" si="55"/>
        <v>21</v>
      </c>
      <c r="C811">
        <v>29</v>
      </c>
      <c r="D811" t="s">
        <v>1758</v>
      </c>
      <c r="E811" t="s">
        <v>1119</v>
      </c>
      <c r="F811" t="s">
        <v>1175</v>
      </c>
      <c r="G811">
        <v>24</v>
      </c>
      <c r="H811">
        <f t="shared" si="52"/>
        <v>7200</v>
      </c>
      <c r="I811">
        <v>600</v>
      </c>
      <c r="J811">
        <v>600</v>
      </c>
      <c r="K811">
        <v>600</v>
      </c>
      <c r="L811">
        <v>600</v>
      </c>
      <c r="M811">
        <v>600</v>
      </c>
      <c r="N811">
        <v>600</v>
      </c>
      <c r="O811">
        <v>600</v>
      </c>
      <c r="P811">
        <v>600</v>
      </c>
      <c r="Q811">
        <v>600</v>
      </c>
      <c r="R811">
        <v>600</v>
      </c>
      <c r="S811">
        <v>600</v>
      </c>
      <c r="T811">
        <v>600</v>
      </c>
      <c r="U811">
        <f t="shared" si="53"/>
        <v>1</v>
      </c>
    </row>
    <row r="812" spans="1:21">
      <c r="A812" t="str">
        <f t="shared" si="54"/>
        <v>29.1-22</v>
      </c>
      <c r="B812">
        <f t="shared" si="55"/>
        <v>22</v>
      </c>
      <c r="C812">
        <v>29</v>
      </c>
      <c r="D812" t="s">
        <v>2755</v>
      </c>
      <c r="E812" t="s">
        <v>1119</v>
      </c>
      <c r="F812" t="s">
        <v>1175</v>
      </c>
      <c r="G812">
        <v>24</v>
      </c>
      <c r="H812">
        <f t="shared" si="52"/>
        <v>3000</v>
      </c>
      <c r="I812" t="s">
        <v>2523</v>
      </c>
      <c r="J812" t="s">
        <v>2523</v>
      </c>
      <c r="K812" t="s">
        <v>2523</v>
      </c>
      <c r="L812" t="s">
        <v>2523</v>
      </c>
      <c r="M812" t="s">
        <v>2523</v>
      </c>
      <c r="N812" t="s">
        <v>2523</v>
      </c>
      <c r="O812" t="s">
        <v>2523</v>
      </c>
      <c r="P812">
        <v>600</v>
      </c>
      <c r="Q812">
        <v>600</v>
      </c>
      <c r="R812">
        <v>600</v>
      </c>
      <c r="S812">
        <v>600</v>
      </c>
      <c r="T812">
        <v>600</v>
      </c>
      <c r="U812">
        <f t="shared" si="53"/>
        <v>1</v>
      </c>
    </row>
    <row r="813" spans="1:21">
      <c r="A813" t="str">
        <f t="shared" si="54"/>
        <v>29.1-23</v>
      </c>
      <c r="B813">
        <f t="shared" si="55"/>
        <v>23</v>
      </c>
      <c r="C813">
        <v>29</v>
      </c>
      <c r="D813" t="s">
        <v>1759</v>
      </c>
      <c r="E813" t="s">
        <v>1119</v>
      </c>
      <c r="F813" t="s">
        <v>1175</v>
      </c>
      <c r="G813">
        <v>24</v>
      </c>
      <c r="H813">
        <f t="shared" si="52"/>
        <v>7200</v>
      </c>
      <c r="I813">
        <v>600</v>
      </c>
      <c r="J813">
        <v>600</v>
      </c>
      <c r="K813">
        <v>600</v>
      </c>
      <c r="L813">
        <v>600</v>
      </c>
      <c r="M813">
        <v>600</v>
      </c>
      <c r="N813">
        <v>600</v>
      </c>
      <c r="O813">
        <v>600</v>
      </c>
      <c r="P813">
        <v>600</v>
      </c>
      <c r="Q813">
        <v>600</v>
      </c>
      <c r="R813">
        <v>600</v>
      </c>
      <c r="S813">
        <v>600</v>
      </c>
      <c r="T813">
        <v>600</v>
      </c>
      <c r="U813">
        <f t="shared" si="53"/>
        <v>1</v>
      </c>
    </row>
    <row r="814" spans="1:21">
      <c r="A814" t="str">
        <f t="shared" si="54"/>
        <v>29.1-24</v>
      </c>
      <c r="B814">
        <f t="shared" si="55"/>
        <v>24</v>
      </c>
      <c r="C814">
        <v>29</v>
      </c>
      <c r="D814" t="s">
        <v>1760</v>
      </c>
      <c r="E814" t="s">
        <v>1119</v>
      </c>
      <c r="F814" t="s">
        <v>1175</v>
      </c>
      <c r="G814">
        <v>24</v>
      </c>
      <c r="H814">
        <f t="shared" si="52"/>
        <v>7200</v>
      </c>
      <c r="I814">
        <v>600</v>
      </c>
      <c r="J814">
        <v>600</v>
      </c>
      <c r="K814">
        <v>600</v>
      </c>
      <c r="L814">
        <v>600</v>
      </c>
      <c r="M814">
        <v>600</v>
      </c>
      <c r="N814">
        <v>600</v>
      </c>
      <c r="O814">
        <v>600</v>
      </c>
      <c r="P814">
        <v>600</v>
      </c>
      <c r="Q814">
        <v>600</v>
      </c>
      <c r="R814">
        <v>600</v>
      </c>
      <c r="S814">
        <v>600</v>
      </c>
      <c r="T814">
        <v>600</v>
      </c>
      <c r="U814">
        <f t="shared" si="53"/>
        <v>1</v>
      </c>
    </row>
    <row r="815" spans="1:21">
      <c r="A815" t="str">
        <f t="shared" si="54"/>
        <v>29.1-25</v>
      </c>
      <c r="B815">
        <f t="shared" si="55"/>
        <v>25</v>
      </c>
      <c r="C815">
        <v>29</v>
      </c>
      <c r="D815" t="s">
        <v>2756</v>
      </c>
      <c r="E815" t="s">
        <v>1119</v>
      </c>
      <c r="F815" t="s">
        <v>1175</v>
      </c>
      <c r="G815">
        <v>24</v>
      </c>
      <c r="H815">
        <f t="shared" si="52"/>
        <v>2400</v>
      </c>
      <c r="I815" t="s">
        <v>2523</v>
      </c>
      <c r="J815" t="s">
        <v>2523</v>
      </c>
      <c r="K815" t="s">
        <v>2523</v>
      </c>
      <c r="L815" t="s">
        <v>2523</v>
      </c>
      <c r="M815" t="s">
        <v>2523</v>
      </c>
      <c r="N815" t="s">
        <v>2523</v>
      </c>
      <c r="O815" t="s">
        <v>2523</v>
      </c>
      <c r="P815" t="s">
        <v>2523</v>
      </c>
      <c r="Q815">
        <v>600</v>
      </c>
      <c r="R815">
        <v>600</v>
      </c>
      <c r="S815">
        <v>600</v>
      </c>
      <c r="T815">
        <v>600</v>
      </c>
      <c r="U815">
        <f t="shared" si="53"/>
        <v>1</v>
      </c>
    </row>
    <row r="816" spans="1:21">
      <c r="A816" t="str">
        <f t="shared" si="54"/>
        <v>29.1-26</v>
      </c>
      <c r="B816">
        <f t="shared" si="55"/>
        <v>26</v>
      </c>
      <c r="C816">
        <v>29</v>
      </c>
      <c r="D816" t="s">
        <v>1761</v>
      </c>
      <c r="E816" t="s">
        <v>1119</v>
      </c>
      <c r="F816" t="s">
        <v>1175</v>
      </c>
      <c r="G816">
        <v>24</v>
      </c>
      <c r="H816">
        <f t="shared" si="52"/>
        <v>4200</v>
      </c>
      <c r="I816">
        <v>600</v>
      </c>
      <c r="J816">
        <v>600</v>
      </c>
      <c r="K816">
        <v>600</v>
      </c>
      <c r="L816">
        <v>600</v>
      </c>
      <c r="M816">
        <v>600</v>
      </c>
      <c r="N816">
        <v>600</v>
      </c>
      <c r="O816">
        <v>600</v>
      </c>
      <c r="P816" t="s">
        <v>2523</v>
      </c>
      <c r="Q816" t="s">
        <v>2523</v>
      </c>
      <c r="R816" t="s">
        <v>2523</v>
      </c>
      <c r="S816" t="s">
        <v>2523</v>
      </c>
      <c r="T816" t="s">
        <v>2523</v>
      </c>
      <c r="U816">
        <f t="shared" si="53"/>
        <v>1</v>
      </c>
    </row>
    <row r="817" spans="1:21">
      <c r="A817" t="str">
        <f t="shared" si="54"/>
        <v>29.1-27</v>
      </c>
      <c r="B817">
        <f t="shared" si="55"/>
        <v>27</v>
      </c>
      <c r="C817">
        <v>29</v>
      </c>
      <c r="D817" t="s">
        <v>2757</v>
      </c>
      <c r="E817" t="s">
        <v>1121</v>
      </c>
      <c r="F817" t="s">
        <v>1175</v>
      </c>
      <c r="G817">
        <v>24</v>
      </c>
      <c r="H817">
        <f t="shared" si="52"/>
        <v>8920</v>
      </c>
      <c r="I817" t="s">
        <v>2523</v>
      </c>
      <c r="J817" t="s">
        <v>2523</v>
      </c>
      <c r="K817" t="s">
        <v>2523</v>
      </c>
      <c r="L817" t="s">
        <v>2523</v>
      </c>
      <c r="M817" t="s">
        <v>2523</v>
      </c>
      <c r="N817" t="s">
        <v>2523</v>
      </c>
      <c r="O817" t="s">
        <v>2523</v>
      </c>
      <c r="P817" t="s">
        <v>2523</v>
      </c>
      <c r="Q817">
        <v>2230</v>
      </c>
      <c r="R817">
        <v>2230</v>
      </c>
      <c r="S817">
        <v>2230</v>
      </c>
      <c r="T817">
        <v>2230</v>
      </c>
      <c r="U817">
        <f t="shared" si="53"/>
        <v>1</v>
      </c>
    </row>
    <row r="818" spans="1:21">
      <c r="A818" t="str">
        <f t="shared" si="54"/>
        <v>29.1-28</v>
      </c>
      <c r="B818">
        <f t="shared" si="55"/>
        <v>28</v>
      </c>
      <c r="C818">
        <v>29</v>
      </c>
      <c r="D818" t="s">
        <v>1762</v>
      </c>
      <c r="E818" t="s">
        <v>1121</v>
      </c>
      <c r="F818" t="s">
        <v>1175</v>
      </c>
      <c r="G818">
        <v>24</v>
      </c>
      <c r="H818">
        <f t="shared" si="52"/>
        <v>17840</v>
      </c>
      <c r="I818">
        <v>2230</v>
      </c>
      <c r="J818">
        <v>2230</v>
      </c>
      <c r="K818">
        <v>2230</v>
      </c>
      <c r="L818">
        <v>2230</v>
      </c>
      <c r="M818">
        <v>2230</v>
      </c>
      <c r="N818">
        <v>2230</v>
      </c>
      <c r="O818">
        <v>2230</v>
      </c>
      <c r="P818">
        <v>2230</v>
      </c>
      <c r="Q818" t="s">
        <v>2523</v>
      </c>
      <c r="R818" t="s">
        <v>2523</v>
      </c>
      <c r="S818" t="s">
        <v>2523</v>
      </c>
      <c r="T818" t="s">
        <v>2523</v>
      </c>
      <c r="U818">
        <f t="shared" si="53"/>
        <v>1</v>
      </c>
    </row>
    <row r="819" spans="1:21">
      <c r="A819" t="str">
        <f t="shared" si="54"/>
        <v>29.1-29</v>
      </c>
      <c r="B819">
        <f t="shared" si="55"/>
        <v>29</v>
      </c>
      <c r="C819">
        <v>29</v>
      </c>
      <c r="D819" t="s">
        <v>1763</v>
      </c>
      <c r="E819" t="s">
        <v>1121</v>
      </c>
      <c r="F819" t="s">
        <v>1175</v>
      </c>
      <c r="G819">
        <v>24</v>
      </c>
      <c r="H819">
        <f t="shared" si="52"/>
        <v>8920</v>
      </c>
      <c r="I819">
        <v>2230</v>
      </c>
      <c r="J819">
        <v>2230</v>
      </c>
      <c r="K819">
        <v>2230</v>
      </c>
      <c r="L819">
        <v>2230</v>
      </c>
      <c r="M819" t="s">
        <v>2523</v>
      </c>
      <c r="N819" t="s">
        <v>2523</v>
      </c>
      <c r="O819" t="s">
        <v>2523</v>
      </c>
      <c r="P819" t="s">
        <v>2523</v>
      </c>
      <c r="Q819" t="s">
        <v>2523</v>
      </c>
      <c r="R819" t="s">
        <v>2523</v>
      </c>
      <c r="S819" t="s">
        <v>2523</v>
      </c>
      <c r="T819" t="s">
        <v>2523</v>
      </c>
      <c r="U819">
        <f t="shared" si="53"/>
        <v>1</v>
      </c>
    </row>
    <row r="820" spans="1:21">
      <c r="A820" t="str">
        <f t="shared" si="54"/>
        <v>29.1-30</v>
      </c>
      <c r="B820">
        <f t="shared" si="55"/>
        <v>30</v>
      </c>
      <c r="C820">
        <v>29</v>
      </c>
      <c r="D820" t="s">
        <v>1764</v>
      </c>
      <c r="E820" t="s">
        <v>1121</v>
      </c>
      <c r="F820" t="s">
        <v>1175</v>
      </c>
      <c r="G820">
        <v>24</v>
      </c>
      <c r="H820">
        <f t="shared" si="52"/>
        <v>24530</v>
      </c>
      <c r="I820">
        <v>2230</v>
      </c>
      <c r="J820">
        <v>2230</v>
      </c>
      <c r="K820">
        <v>2230</v>
      </c>
      <c r="L820">
        <v>2230</v>
      </c>
      <c r="M820">
        <v>2230</v>
      </c>
      <c r="N820">
        <v>2230</v>
      </c>
      <c r="O820">
        <v>2230</v>
      </c>
      <c r="P820">
        <v>2230</v>
      </c>
      <c r="Q820">
        <v>2230</v>
      </c>
      <c r="R820">
        <v>2230</v>
      </c>
      <c r="S820">
        <v>2230</v>
      </c>
      <c r="T820" t="s">
        <v>2523</v>
      </c>
      <c r="U820">
        <f t="shared" si="53"/>
        <v>1</v>
      </c>
    </row>
    <row r="821" spans="1:21">
      <c r="A821" t="str">
        <f t="shared" si="54"/>
        <v>29.1-31</v>
      </c>
      <c r="B821">
        <f t="shared" si="55"/>
        <v>31</v>
      </c>
      <c r="C821">
        <v>29</v>
      </c>
      <c r="D821" t="s">
        <v>1765</v>
      </c>
      <c r="E821" t="s">
        <v>1121</v>
      </c>
      <c r="F821" t="s">
        <v>1175</v>
      </c>
      <c r="G821">
        <v>24</v>
      </c>
      <c r="H821">
        <f t="shared" ref="H821:H879" si="56">SUM(I821:T821)</f>
        <v>24530</v>
      </c>
      <c r="I821">
        <v>2230</v>
      </c>
      <c r="J821">
        <v>2230</v>
      </c>
      <c r="K821">
        <v>2230</v>
      </c>
      <c r="L821">
        <v>2230</v>
      </c>
      <c r="M821">
        <v>2230</v>
      </c>
      <c r="N821">
        <v>2230</v>
      </c>
      <c r="O821">
        <v>2230</v>
      </c>
      <c r="P821">
        <v>2230</v>
      </c>
      <c r="Q821">
        <v>2230</v>
      </c>
      <c r="R821">
        <v>2230</v>
      </c>
      <c r="S821">
        <v>2230</v>
      </c>
      <c r="T821" t="s">
        <v>2523</v>
      </c>
      <c r="U821">
        <f t="shared" si="53"/>
        <v>1</v>
      </c>
    </row>
    <row r="822" spans="1:21">
      <c r="A822" t="str">
        <f t="shared" si="54"/>
        <v>29.1-32</v>
      </c>
      <c r="B822">
        <f t="shared" si="55"/>
        <v>32</v>
      </c>
      <c r="C822">
        <v>29</v>
      </c>
      <c r="D822" t="s">
        <v>1766</v>
      </c>
      <c r="E822" t="s">
        <v>1121</v>
      </c>
      <c r="F822" t="s">
        <v>1175</v>
      </c>
      <c r="G822">
        <v>24</v>
      </c>
      <c r="H822">
        <f t="shared" si="56"/>
        <v>4460</v>
      </c>
      <c r="I822">
        <v>2230</v>
      </c>
      <c r="J822">
        <v>2230</v>
      </c>
      <c r="K822" t="s">
        <v>2523</v>
      </c>
      <c r="L822" t="s">
        <v>2523</v>
      </c>
      <c r="M822" t="s">
        <v>2523</v>
      </c>
      <c r="N822" t="s">
        <v>2523</v>
      </c>
      <c r="O822" t="s">
        <v>2523</v>
      </c>
      <c r="P822" t="s">
        <v>2523</v>
      </c>
      <c r="Q822" t="s">
        <v>2523</v>
      </c>
      <c r="R822" t="s">
        <v>2523</v>
      </c>
      <c r="S822" t="s">
        <v>2523</v>
      </c>
      <c r="T822" t="s">
        <v>2523</v>
      </c>
      <c r="U822">
        <f t="shared" si="53"/>
        <v>1</v>
      </c>
    </row>
    <row r="823" spans="1:21">
      <c r="A823" t="str">
        <f t="shared" si="54"/>
        <v>29.1-33</v>
      </c>
      <c r="B823">
        <f t="shared" si="55"/>
        <v>33</v>
      </c>
      <c r="C823">
        <v>29</v>
      </c>
      <c r="D823" t="s">
        <v>1767</v>
      </c>
      <c r="E823" t="s">
        <v>1121</v>
      </c>
      <c r="F823" t="s">
        <v>1175</v>
      </c>
      <c r="G823">
        <v>24</v>
      </c>
      <c r="H823">
        <f t="shared" si="56"/>
        <v>26760</v>
      </c>
      <c r="I823">
        <v>2230</v>
      </c>
      <c r="J823">
        <v>2230</v>
      </c>
      <c r="K823">
        <v>2230</v>
      </c>
      <c r="L823">
        <v>2230</v>
      </c>
      <c r="M823">
        <v>2230</v>
      </c>
      <c r="N823">
        <v>2230</v>
      </c>
      <c r="O823">
        <v>2230</v>
      </c>
      <c r="P823">
        <v>2230</v>
      </c>
      <c r="Q823">
        <v>2230</v>
      </c>
      <c r="R823">
        <v>2230</v>
      </c>
      <c r="S823">
        <v>2230</v>
      </c>
      <c r="T823">
        <v>2230</v>
      </c>
      <c r="U823">
        <f t="shared" si="53"/>
        <v>1</v>
      </c>
    </row>
    <row r="824" spans="1:21">
      <c r="A824" t="str">
        <f t="shared" si="54"/>
        <v>29.1-34</v>
      </c>
      <c r="B824">
        <f t="shared" si="55"/>
        <v>34</v>
      </c>
      <c r="C824">
        <v>29</v>
      </c>
      <c r="D824" t="s">
        <v>2758</v>
      </c>
      <c r="E824" t="s">
        <v>1121</v>
      </c>
      <c r="F824" t="s">
        <v>1175</v>
      </c>
      <c r="G824">
        <v>24</v>
      </c>
      <c r="H824">
        <f t="shared" si="56"/>
        <v>2230</v>
      </c>
      <c r="I824" t="s">
        <v>2523</v>
      </c>
      <c r="J824" t="s">
        <v>2523</v>
      </c>
      <c r="K824" t="s">
        <v>2523</v>
      </c>
      <c r="L824" t="s">
        <v>2523</v>
      </c>
      <c r="M824" t="s">
        <v>2523</v>
      </c>
      <c r="N824" t="s">
        <v>2523</v>
      </c>
      <c r="O824" t="s">
        <v>2523</v>
      </c>
      <c r="P824" t="s">
        <v>2523</v>
      </c>
      <c r="Q824">
        <v>2230</v>
      </c>
      <c r="R824" t="s">
        <v>2523</v>
      </c>
      <c r="S824" t="s">
        <v>2523</v>
      </c>
      <c r="T824" t="s">
        <v>2523</v>
      </c>
      <c r="U824">
        <f t="shared" si="53"/>
        <v>1</v>
      </c>
    </row>
    <row r="825" spans="1:21">
      <c r="A825" t="str">
        <f t="shared" si="54"/>
        <v>29.1-35</v>
      </c>
      <c r="B825">
        <f t="shared" si="55"/>
        <v>35</v>
      </c>
      <c r="C825">
        <v>29</v>
      </c>
      <c r="D825" t="s">
        <v>2293</v>
      </c>
      <c r="E825" t="s">
        <v>1178</v>
      </c>
      <c r="F825" t="s">
        <v>1175</v>
      </c>
      <c r="G825">
        <v>12</v>
      </c>
      <c r="H825">
        <f t="shared" si="56"/>
        <v>12220</v>
      </c>
      <c r="I825" t="s">
        <v>2523</v>
      </c>
      <c r="J825" t="s">
        <v>2523</v>
      </c>
      <c r="K825" t="s">
        <v>2523</v>
      </c>
      <c r="L825" t="s">
        <v>2523</v>
      </c>
      <c r="M825" t="s">
        <v>2523</v>
      </c>
      <c r="N825" t="s">
        <v>2523</v>
      </c>
      <c r="O825" t="s">
        <v>2523</v>
      </c>
      <c r="P825" t="s">
        <v>2523</v>
      </c>
      <c r="Q825" t="s">
        <v>2523</v>
      </c>
      <c r="R825" t="s">
        <v>2523</v>
      </c>
      <c r="S825">
        <v>6110</v>
      </c>
      <c r="T825">
        <v>6110</v>
      </c>
      <c r="U825">
        <f t="shared" si="53"/>
        <v>2</v>
      </c>
    </row>
    <row r="826" spans="1:21">
      <c r="A826" t="str">
        <f t="shared" si="54"/>
        <v>29.1-36</v>
      </c>
      <c r="B826">
        <f t="shared" si="55"/>
        <v>36</v>
      </c>
      <c r="C826">
        <v>29</v>
      </c>
      <c r="D826" t="s">
        <v>1768</v>
      </c>
      <c r="E826" t="s">
        <v>1178</v>
      </c>
      <c r="F826" t="s">
        <v>1175</v>
      </c>
      <c r="G826">
        <v>12</v>
      </c>
      <c r="H826">
        <f t="shared" si="56"/>
        <v>30550</v>
      </c>
      <c r="I826">
        <v>6110</v>
      </c>
      <c r="J826">
        <v>6110</v>
      </c>
      <c r="K826">
        <v>6110</v>
      </c>
      <c r="L826">
        <v>6110</v>
      </c>
      <c r="M826">
        <v>6110</v>
      </c>
      <c r="N826" t="s">
        <v>2523</v>
      </c>
      <c r="O826" t="s">
        <v>2523</v>
      </c>
      <c r="P826" t="s">
        <v>2523</v>
      </c>
      <c r="Q826" t="s">
        <v>2523</v>
      </c>
      <c r="R826" t="s">
        <v>2523</v>
      </c>
      <c r="S826" t="s">
        <v>2523</v>
      </c>
      <c r="T826" t="s">
        <v>2523</v>
      </c>
      <c r="U826">
        <f t="shared" si="53"/>
        <v>1</v>
      </c>
    </row>
    <row r="827" spans="1:21">
      <c r="A827" t="str">
        <f t="shared" si="54"/>
        <v>29.1-37</v>
      </c>
      <c r="B827">
        <f t="shared" si="55"/>
        <v>37</v>
      </c>
      <c r="C827">
        <v>29</v>
      </c>
      <c r="D827" t="s">
        <v>1743</v>
      </c>
      <c r="E827" t="s">
        <v>1124</v>
      </c>
      <c r="F827" t="s">
        <v>1171</v>
      </c>
      <c r="G827">
        <v>60</v>
      </c>
      <c r="H827">
        <f t="shared" si="56"/>
        <v>9840</v>
      </c>
      <c r="I827">
        <v>820</v>
      </c>
      <c r="J827">
        <v>820</v>
      </c>
      <c r="K827">
        <v>820</v>
      </c>
      <c r="L827">
        <v>820</v>
      </c>
      <c r="M827">
        <v>820</v>
      </c>
      <c r="N827">
        <v>820</v>
      </c>
      <c r="O827">
        <v>820</v>
      </c>
      <c r="P827">
        <v>820</v>
      </c>
      <c r="Q827">
        <v>820</v>
      </c>
      <c r="R827">
        <v>820</v>
      </c>
      <c r="S827">
        <v>820</v>
      </c>
      <c r="T827">
        <v>820</v>
      </c>
      <c r="U827">
        <f t="shared" si="53"/>
        <v>1</v>
      </c>
    </row>
    <row r="828" spans="1:21">
      <c r="A828" t="str">
        <f t="shared" si="54"/>
        <v>29.1-38</v>
      </c>
      <c r="B828">
        <f t="shared" si="55"/>
        <v>38</v>
      </c>
      <c r="C828">
        <v>29</v>
      </c>
      <c r="D828" t="s">
        <v>1744</v>
      </c>
      <c r="E828" t="s">
        <v>1120</v>
      </c>
      <c r="F828" t="s">
        <v>1171</v>
      </c>
      <c r="G828">
        <v>60</v>
      </c>
      <c r="H828">
        <f t="shared" si="56"/>
        <v>33600</v>
      </c>
      <c r="I828">
        <v>2800</v>
      </c>
      <c r="J828">
        <v>2800</v>
      </c>
      <c r="K828">
        <v>2800</v>
      </c>
      <c r="L828">
        <v>2800</v>
      </c>
      <c r="M828">
        <v>2800</v>
      </c>
      <c r="N828">
        <v>2800</v>
      </c>
      <c r="O828">
        <v>2800</v>
      </c>
      <c r="P828">
        <v>2800</v>
      </c>
      <c r="Q828">
        <v>2800</v>
      </c>
      <c r="R828">
        <v>2800</v>
      </c>
      <c r="S828">
        <v>2800</v>
      </c>
      <c r="T828">
        <v>2800</v>
      </c>
      <c r="U828">
        <f t="shared" si="53"/>
        <v>1</v>
      </c>
    </row>
    <row r="829" spans="1:21">
      <c r="A829" t="str">
        <f t="shared" si="54"/>
        <v>29.1-39</v>
      </c>
      <c r="B829">
        <f t="shared" si="55"/>
        <v>39</v>
      </c>
      <c r="C829">
        <v>29</v>
      </c>
      <c r="D829" t="s">
        <v>1769</v>
      </c>
      <c r="E829" t="s">
        <v>1122</v>
      </c>
      <c r="F829" t="s">
        <v>1171</v>
      </c>
      <c r="G829">
        <v>30</v>
      </c>
      <c r="H829">
        <f t="shared" si="56"/>
        <v>93000</v>
      </c>
      <c r="I829">
        <v>7750</v>
      </c>
      <c r="J829">
        <v>7750</v>
      </c>
      <c r="K829">
        <v>7750</v>
      </c>
      <c r="L829">
        <v>7750</v>
      </c>
      <c r="M829">
        <v>7750</v>
      </c>
      <c r="N829">
        <v>7750</v>
      </c>
      <c r="O829">
        <v>7750</v>
      </c>
      <c r="P829">
        <v>7750</v>
      </c>
      <c r="Q829">
        <v>7750</v>
      </c>
      <c r="R829">
        <v>7750</v>
      </c>
      <c r="S829">
        <v>7750</v>
      </c>
      <c r="T829">
        <v>7750</v>
      </c>
      <c r="U829">
        <f t="shared" si="53"/>
        <v>1</v>
      </c>
    </row>
    <row r="830" spans="1:21">
      <c r="A830" t="str">
        <f t="shared" si="54"/>
        <v>30.1-1</v>
      </c>
      <c r="B830">
        <f t="shared" si="55"/>
        <v>1</v>
      </c>
      <c r="C830">
        <v>30</v>
      </c>
      <c r="D830" t="s">
        <v>1772</v>
      </c>
      <c r="E830" t="s">
        <v>1174</v>
      </c>
      <c r="F830" t="s">
        <v>1175</v>
      </c>
      <c r="G830">
        <v>48</v>
      </c>
      <c r="H830">
        <f t="shared" si="56"/>
        <v>39360</v>
      </c>
      <c r="I830">
        <v>3280</v>
      </c>
      <c r="J830">
        <v>3280</v>
      </c>
      <c r="K830">
        <v>3280</v>
      </c>
      <c r="L830">
        <v>3280</v>
      </c>
      <c r="M830">
        <v>3280</v>
      </c>
      <c r="N830">
        <v>3280</v>
      </c>
      <c r="O830">
        <v>3280</v>
      </c>
      <c r="P830">
        <v>3280</v>
      </c>
      <c r="Q830">
        <v>3280</v>
      </c>
      <c r="R830">
        <v>3280</v>
      </c>
      <c r="S830">
        <v>3280</v>
      </c>
      <c r="T830">
        <v>3280</v>
      </c>
      <c r="U830">
        <f t="shared" si="53"/>
        <v>1</v>
      </c>
    </row>
    <row r="831" spans="1:21">
      <c r="A831" t="str">
        <f t="shared" si="54"/>
        <v>30.1-2</v>
      </c>
      <c r="B831">
        <f t="shared" si="55"/>
        <v>2</v>
      </c>
      <c r="C831">
        <v>30</v>
      </c>
      <c r="D831" t="s">
        <v>2759</v>
      </c>
      <c r="E831" t="s">
        <v>1174</v>
      </c>
      <c r="F831" t="s">
        <v>1175</v>
      </c>
      <c r="G831">
        <v>48</v>
      </c>
      <c r="H831">
        <f t="shared" si="56"/>
        <v>13120</v>
      </c>
      <c r="I831" t="s">
        <v>2523</v>
      </c>
      <c r="J831" t="s">
        <v>2523</v>
      </c>
      <c r="K831" t="s">
        <v>2523</v>
      </c>
      <c r="L831" t="s">
        <v>2523</v>
      </c>
      <c r="M831" t="s">
        <v>2523</v>
      </c>
      <c r="N831" t="s">
        <v>2523</v>
      </c>
      <c r="O831" t="s">
        <v>2523</v>
      </c>
      <c r="P831" t="s">
        <v>2523</v>
      </c>
      <c r="Q831">
        <v>3280</v>
      </c>
      <c r="R831">
        <v>3280</v>
      </c>
      <c r="S831">
        <v>3280</v>
      </c>
      <c r="T831">
        <v>3280</v>
      </c>
      <c r="U831">
        <f t="shared" si="53"/>
        <v>1</v>
      </c>
    </row>
    <row r="832" spans="1:21">
      <c r="A832" t="str">
        <f t="shared" si="54"/>
        <v>30.1-3</v>
      </c>
      <c r="B832">
        <f t="shared" si="55"/>
        <v>3</v>
      </c>
      <c r="C832">
        <v>30</v>
      </c>
      <c r="D832" t="s">
        <v>2760</v>
      </c>
      <c r="E832" t="s">
        <v>1174</v>
      </c>
      <c r="F832" t="s">
        <v>1175</v>
      </c>
      <c r="G832">
        <v>48</v>
      </c>
      <c r="H832">
        <f t="shared" si="56"/>
        <v>13120</v>
      </c>
      <c r="I832" t="s">
        <v>2523</v>
      </c>
      <c r="J832" t="s">
        <v>2523</v>
      </c>
      <c r="K832" t="s">
        <v>2523</v>
      </c>
      <c r="L832" t="s">
        <v>2523</v>
      </c>
      <c r="M832" t="s">
        <v>2523</v>
      </c>
      <c r="N832" t="s">
        <v>2523</v>
      </c>
      <c r="O832" t="s">
        <v>2523</v>
      </c>
      <c r="P832" t="s">
        <v>2523</v>
      </c>
      <c r="Q832">
        <v>3280</v>
      </c>
      <c r="R832">
        <v>3280</v>
      </c>
      <c r="S832">
        <v>3280</v>
      </c>
      <c r="T832">
        <v>3280</v>
      </c>
      <c r="U832">
        <f t="shared" si="53"/>
        <v>1</v>
      </c>
    </row>
    <row r="833" spans="1:21">
      <c r="A833" t="str">
        <f t="shared" si="54"/>
        <v>30.1-4</v>
      </c>
      <c r="B833">
        <f t="shared" si="55"/>
        <v>4</v>
      </c>
      <c r="C833">
        <v>30</v>
      </c>
      <c r="D833" t="s">
        <v>1773</v>
      </c>
      <c r="E833" t="s">
        <v>1174</v>
      </c>
      <c r="F833" t="s">
        <v>1175</v>
      </c>
      <c r="G833">
        <v>48</v>
      </c>
      <c r="H833">
        <f t="shared" si="56"/>
        <v>19680</v>
      </c>
      <c r="I833">
        <v>3280</v>
      </c>
      <c r="J833">
        <v>3280</v>
      </c>
      <c r="K833">
        <v>3280</v>
      </c>
      <c r="L833">
        <v>3280</v>
      </c>
      <c r="M833">
        <v>3280</v>
      </c>
      <c r="N833">
        <v>3280</v>
      </c>
      <c r="O833" t="s">
        <v>2523</v>
      </c>
      <c r="P833" t="s">
        <v>2523</v>
      </c>
      <c r="Q833" t="s">
        <v>2523</v>
      </c>
      <c r="R833" t="s">
        <v>2523</v>
      </c>
      <c r="S833" t="s">
        <v>2523</v>
      </c>
      <c r="T833" t="s">
        <v>2523</v>
      </c>
      <c r="U833">
        <f t="shared" si="53"/>
        <v>1</v>
      </c>
    </row>
    <row r="834" spans="1:21">
      <c r="A834" t="str">
        <f t="shared" si="54"/>
        <v>30.1-5</v>
      </c>
      <c r="B834">
        <f t="shared" si="55"/>
        <v>5</v>
      </c>
      <c r="C834">
        <v>30</v>
      </c>
      <c r="D834" t="s">
        <v>1774</v>
      </c>
      <c r="E834" t="s">
        <v>1119</v>
      </c>
      <c r="F834" t="s">
        <v>1175</v>
      </c>
      <c r="G834">
        <v>24</v>
      </c>
      <c r="H834">
        <f t="shared" si="56"/>
        <v>3000</v>
      </c>
      <c r="I834">
        <v>600</v>
      </c>
      <c r="J834">
        <v>600</v>
      </c>
      <c r="K834">
        <v>600</v>
      </c>
      <c r="L834">
        <v>600</v>
      </c>
      <c r="M834">
        <v>600</v>
      </c>
      <c r="N834" t="s">
        <v>2523</v>
      </c>
      <c r="O834" t="s">
        <v>2523</v>
      </c>
      <c r="P834" t="s">
        <v>2523</v>
      </c>
      <c r="Q834" t="s">
        <v>2523</v>
      </c>
      <c r="R834" t="s">
        <v>2523</v>
      </c>
      <c r="S834" t="s">
        <v>2523</v>
      </c>
      <c r="T834" t="s">
        <v>2523</v>
      </c>
      <c r="U834">
        <f t="shared" ref="U834:U897" si="57">COUNTIF($D:$D,D834)</f>
        <v>1</v>
      </c>
    </row>
    <row r="835" spans="1:21">
      <c r="A835" t="str">
        <f t="shared" si="54"/>
        <v>30.1-6</v>
      </c>
      <c r="B835">
        <f t="shared" si="55"/>
        <v>6</v>
      </c>
      <c r="C835">
        <v>30</v>
      </c>
      <c r="D835" t="s">
        <v>1775</v>
      </c>
      <c r="E835" t="s">
        <v>1119</v>
      </c>
      <c r="F835" t="s">
        <v>1175</v>
      </c>
      <c r="G835">
        <v>24</v>
      </c>
      <c r="H835">
        <f t="shared" si="56"/>
        <v>2400</v>
      </c>
      <c r="I835">
        <v>600</v>
      </c>
      <c r="J835">
        <v>600</v>
      </c>
      <c r="K835">
        <v>600</v>
      </c>
      <c r="L835">
        <v>600</v>
      </c>
      <c r="M835" t="s">
        <v>2523</v>
      </c>
      <c r="N835" t="s">
        <v>2523</v>
      </c>
      <c r="O835" t="s">
        <v>2523</v>
      </c>
      <c r="P835" t="s">
        <v>2523</v>
      </c>
      <c r="Q835" t="s">
        <v>2523</v>
      </c>
      <c r="R835" t="s">
        <v>2523</v>
      </c>
      <c r="S835" t="s">
        <v>2523</v>
      </c>
      <c r="T835" t="s">
        <v>2523</v>
      </c>
      <c r="U835">
        <f t="shared" si="57"/>
        <v>1</v>
      </c>
    </row>
    <row r="836" spans="1:21">
      <c r="A836" t="str">
        <f t="shared" si="54"/>
        <v>30.1-7</v>
      </c>
      <c r="B836">
        <f t="shared" si="55"/>
        <v>7</v>
      </c>
      <c r="C836">
        <v>30</v>
      </c>
      <c r="D836" t="s">
        <v>1776</v>
      </c>
      <c r="E836" t="s">
        <v>1119</v>
      </c>
      <c r="F836" t="s">
        <v>1175</v>
      </c>
      <c r="G836">
        <v>24</v>
      </c>
      <c r="H836">
        <f t="shared" si="56"/>
        <v>7200</v>
      </c>
      <c r="I836">
        <v>600</v>
      </c>
      <c r="J836">
        <v>600</v>
      </c>
      <c r="K836">
        <v>600</v>
      </c>
      <c r="L836">
        <v>600</v>
      </c>
      <c r="M836">
        <v>600</v>
      </c>
      <c r="N836">
        <v>600</v>
      </c>
      <c r="O836">
        <v>600</v>
      </c>
      <c r="P836">
        <v>600</v>
      </c>
      <c r="Q836">
        <v>600</v>
      </c>
      <c r="R836">
        <v>600</v>
      </c>
      <c r="S836">
        <v>600</v>
      </c>
      <c r="T836">
        <v>600</v>
      </c>
      <c r="U836">
        <f t="shared" si="57"/>
        <v>1</v>
      </c>
    </row>
    <row r="837" spans="1:21">
      <c r="A837" t="str">
        <f t="shared" si="54"/>
        <v>30.1-8</v>
      </c>
      <c r="B837">
        <f t="shared" si="55"/>
        <v>8</v>
      </c>
      <c r="C837">
        <v>30</v>
      </c>
      <c r="D837" t="s">
        <v>1777</v>
      </c>
      <c r="E837" t="s">
        <v>1119</v>
      </c>
      <c r="F837" t="s">
        <v>1175</v>
      </c>
      <c r="G837">
        <v>24</v>
      </c>
      <c r="H837">
        <f t="shared" si="56"/>
        <v>7200</v>
      </c>
      <c r="I837">
        <v>600</v>
      </c>
      <c r="J837">
        <v>600</v>
      </c>
      <c r="K837">
        <v>600</v>
      </c>
      <c r="L837">
        <v>600</v>
      </c>
      <c r="M837">
        <v>600</v>
      </c>
      <c r="N837">
        <v>600</v>
      </c>
      <c r="O837">
        <v>600</v>
      </c>
      <c r="P837">
        <v>600</v>
      </c>
      <c r="Q837">
        <v>600</v>
      </c>
      <c r="R837">
        <v>600</v>
      </c>
      <c r="S837">
        <v>600</v>
      </c>
      <c r="T837">
        <v>600</v>
      </c>
      <c r="U837">
        <f t="shared" si="57"/>
        <v>1</v>
      </c>
    </row>
    <row r="838" spans="1:21">
      <c r="A838" t="str">
        <f t="shared" si="54"/>
        <v>30.1-9</v>
      </c>
      <c r="B838">
        <f t="shared" si="55"/>
        <v>9</v>
      </c>
      <c r="C838">
        <v>30</v>
      </c>
      <c r="D838" t="s">
        <v>1778</v>
      </c>
      <c r="E838" t="s">
        <v>1119</v>
      </c>
      <c r="F838" t="s">
        <v>1175</v>
      </c>
      <c r="G838">
        <v>24</v>
      </c>
      <c r="H838">
        <f t="shared" si="56"/>
        <v>2400</v>
      </c>
      <c r="I838">
        <v>600</v>
      </c>
      <c r="J838">
        <v>600</v>
      </c>
      <c r="K838">
        <v>600</v>
      </c>
      <c r="L838">
        <v>600</v>
      </c>
      <c r="M838" t="s">
        <v>2523</v>
      </c>
      <c r="N838" t="s">
        <v>2523</v>
      </c>
      <c r="O838" t="s">
        <v>2523</v>
      </c>
      <c r="P838" t="s">
        <v>2523</v>
      </c>
      <c r="Q838" t="s">
        <v>2523</v>
      </c>
      <c r="R838" t="s">
        <v>2523</v>
      </c>
      <c r="S838" t="s">
        <v>2523</v>
      </c>
      <c r="T838" t="s">
        <v>2523</v>
      </c>
      <c r="U838">
        <f t="shared" si="57"/>
        <v>1</v>
      </c>
    </row>
    <row r="839" spans="1:21">
      <c r="A839" t="str">
        <f t="shared" si="54"/>
        <v>30.1-10</v>
      </c>
      <c r="B839">
        <f t="shared" si="55"/>
        <v>10</v>
      </c>
      <c r="C839">
        <v>30</v>
      </c>
      <c r="D839" t="s">
        <v>2761</v>
      </c>
      <c r="E839" t="s">
        <v>1119</v>
      </c>
      <c r="F839" t="s">
        <v>1175</v>
      </c>
      <c r="G839">
        <v>24</v>
      </c>
      <c r="H839">
        <f t="shared" si="56"/>
        <v>3000</v>
      </c>
      <c r="I839" t="s">
        <v>2523</v>
      </c>
      <c r="J839" t="s">
        <v>2523</v>
      </c>
      <c r="K839" t="s">
        <v>2523</v>
      </c>
      <c r="L839" t="s">
        <v>2523</v>
      </c>
      <c r="M839" t="s">
        <v>2523</v>
      </c>
      <c r="N839" t="s">
        <v>2523</v>
      </c>
      <c r="O839" t="s">
        <v>2523</v>
      </c>
      <c r="P839">
        <v>600</v>
      </c>
      <c r="Q839">
        <v>600</v>
      </c>
      <c r="R839">
        <v>600</v>
      </c>
      <c r="S839">
        <v>600</v>
      </c>
      <c r="T839">
        <v>600</v>
      </c>
      <c r="U839">
        <f t="shared" si="57"/>
        <v>1</v>
      </c>
    </row>
    <row r="840" spans="1:21">
      <c r="A840" t="str">
        <f t="shared" si="54"/>
        <v>30.1-11</v>
      </c>
      <c r="B840">
        <f t="shared" si="55"/>
        <v>11</v>
      </c>
      <c r="C840">
        <v>30</v>
      </c>
      <c r="D840" t="s">
        <v>1779</v>
      </c>
      <c r="E840" t="s">
        <v>1119</v>
      </c>
      <c r="F840" t="s">
        <v>1175</v>
      </c>
      <c r="G840">
        <v>24</v>
      </c>
      <c r="H840">
        <f t="shared" si="56"/>
        <v>2400</v>
      </c>
      <c r="I840">
        <v>600</v>
      </c>
      <c r="J840">
        <v>600</v>
      </c>
      <c r="K840">
        <v>600</v>
      </c>
      <c r="L840">
        <v>600</v>
      </c>
      <c r="M840" t="s">
        <v>2523</v>
      </c>
      <c r="N840" t="s">
        <v>2523</v>
      </c>
      <c r="O840" t="s">
        <v>2523</v>
      </c>
      <c r="P840" t="s">
        <v>2523</v>
      </c>
      <c r="Q840" t="s">
        <v>2523</v>
      </c>
      <c r="R840" t="s">
        <v>2523</v>
      </c>
      <c r="S840" t="s">
        <v>2523</v>
      </c>
      <c r="T840" t="s">
        <v>2523</v>
      </c>
      <c r="U840">
        <f t="shared" si="57"/>
        <v>1</v>
      </c>
    </row>
    <row r="841" spans="1:21">
      <c r="A841" t="str">
        <f t="shared" si="54"/>
        <v>30.1-12</v>
      </c>
      <c r="B841">
        <f t="shared" si="55"/>
        <v>12</v>
      </c>
      <c r="C841">
        <v>30</v>
      </c>
      <c r="D841" t="s">
        <v>2762</v>
      </c>
      <c r="E841" t="s">
        <v>1119</v>
      </c>
      <c r="F841" t="s">
        <v>1175</v>
      </c>
      <c r="G841">
        <v>24</v>
      </c>
      <c r="H841">
        <f t="shared" si="56"/>
        <v>3000</v>
      </c>
      <c r="I841" t="s">
        <v>2523</v>
      </c>
      <c r="J841" t="s">
        <v>2523</v>
      </c>
      <c r="K841" t="s">
        <v>2523</v>
      </c>
      <c r="L841" t="s">
        <v>2523</v>
      </c>
      <c r="M841" t="s">
        <v>2523</v>
      </c>
      <c r="N841" t="s">
        <v>2523</v>
      </c>
      <c r="O841" t="s">
        <v>2523</v>
      </c>
      <c r="P841">
        <v>600</v>
      </c>
      <c r="Q841">
        <v>600</v>
      </c>
      <c r="R841">
        <v>600</v>
      </c>
      <c r="S841">
        <v>600</v>
      </c>
      <c r="T841">
        <v>600</v>
      </c>
      <c r="U841">
        <f t="shared" si="57"/>
        <v>1</v>
      </c>
    </row>
    <row r="842" spans="1:21">
      <c r="A842" t="str">
        <f t="shared" si="54"/>
        <v>30.1-13</v>
      </c>
      <c r="B842">
        <f t="shared" si="55"/>
        <v>13</v>
      </c>
      <c r="C842">
        <v>30</v>
      </c>
      <c r="D842" t="s">
        <v>1780</v>
      </c>
      <c r="E842" t="s">
        <v>1119</v>
      </c>
      <c r="F842" t="s">
        <v>1175</v>
      </c>
      <c r="G842">
        <v>24</v>
      </c>
      <c r="H842">
        <f t="shared" si="56"/>
        <v>2400</v>
      </c>
      <c r="I842">
        <v>600</v>
      </c>
      <c r="J842">
        <v>600</v>
      </c>
      <c r="K842">
        <v>600</v>
      </c>
      <c r="L842">
        <v>600</v>
      </c>
      <c r="M842" t="s">
        <v>2523</v>
      </c>
      <c r="N842" t="s">
        <v>2523</v>
      </c>
      <c r="O842" t="s">
        <v>2523</v>
      </c>
      <c r="P842" t="s">
        <v>2523</v>
      </c>
      <c r="Q842" t="s">
        <v>2523</v>
      </c>
      <c r="R842" t="s">
        <v>2523</v>
      </c>
      <c r="S842" t="s">
        <v>2523</v>
      </c>
      <c r="T842" t="s">
        <v>2523</v>
      </c>
      <c r="U842">
        <f t="shared" si="57"/>
        <v>1</v>
      </c>
    </row>
    <row r="843" spans="1:21">
      <c r="A843" t="str">
        <f t="shared" si="54"/>
        <v>30.1-14</v>
      </c>
      <c r="B843">
        <f t="shared" si="55"/>
        <v>14</v>
      </c>
      <c r="C843">
        <v>30</v>
      </c>
      <c r="D843" t="s">
        <v>1781</v>
      </c>
      <c r="E843" t="s">
        <v>1119</v>
      </c>
      <c r="F843" t="s">
        <v>1175</v>
      </c>
      <c r="G843">
        <v>24</v>
      </c>
      <c r="H843">
        <f t="shared" si="56"/>
        <v>7200</v>
      </c>
      <c r="I843">
        <v>600</v>
      </c>
      <c r="J843">
        <v>600</v>
      </c>
      <c r="K843">
        <v>600</v>
      </c>
      <c r="L843">
        <v>600</v>
      </c>
      <c r="M843">
        <v>600</v>
      </c>
      <c r="N843">
        <v>600</v>
      </c>
      <c r="O843">
        <v>600</v>
      </c>
      <c r="P843">
        <v>600</v>
      </c>
      <c r="Q843">
        <v>600</v>
      </c>
      <c r="R843">
        <v>600</v>
      </c>
      <c r="S843">
        <v>600</v>
      </c>
      <c r="T843">
        <v>600</v>
      </c>
      <c r="U843">
        <f t="shared" si="57"/>
        <v>1</v>
      </c>
    </row>
    <row r="844" spans="1:21">
      <c r="A844" t="str">
        <f t="shared" si="54"/>
        <v>30.1-15</v>
      </c>
      <c r="B844">
        <f t="shared" si="55"/>
        <v>15</v>
      </c>
      <c r="C844">
        <v>30</v>
      </c>
      <c r="D844" t="s">
        <v>1782</v>
      </c>
      <c r="E844" t="s">
        <v>1119</v>
      </c>
      <c r="F844" t="s">
        <v>1175</v>
      </c>
      <c r="G844">
        <v>24</v>
      </c>
      <c r="H844">
        <f t="shared" si="56"/>
        <v>2400</v>
      </c>
      <c r="I844">
        <v>600</v>
      </c>
      <c r="J844">
        <v>600</v>
      </c>
      <c r="K844">
        <v>600</v>
      </c>
      <c r="L844">
        <v>600</v>
      </c>
      <c r="M844" t="s">
        <v>2523</v>
      </c>
      <c r="N844" t="s">
        <v>2523</v>
      </c>
      <c r="O844" t="s">
        <v>2523</v>
      </c>
      <c r="P844" t="s">
        <v>2523</v>
      </c>
      <c r="Q844" t="s">
        <v>2523</v>
      </c>
      <c r="R844" t="s">
        <v>2523</v>
      </c>
      <c r="S844" t="s">
        <v>2523</v>
      </c>
      <c r="T844" t="s">
        <v>2523</v>
      </c>
      <c r="U844">
        <f t="shared" si="57"/>
        <v>1</v>
      </c>
    </row>
    <row r="845" spans="1:21">
      <c r="A845" t="str">
        <f t="shared" si="54"/>
        <v>30.1-16</v>
      </c>
      <c r="B845">
        <f t="shared" si="55"/>
        <v>16</v>
      </c>
      <c r="C845">
        <v>30</v>
      </c>
      <c r="D845" t="s">
        <v>1783</v>
      </c>
      <c r="E845" t="s">
        <v>1119</v>
      </c>
      <c r="F845" t="s">
        <v>1175</v>
      </c>
      <c r="G845">
        <v>24</v>
      </c>
      <c r="H845">
        <f t="shared" si="56"/>
        <v>7200</v>
      </c>
      <c r="I845">
        <v>600</v>
      </c>
      <c r="J845">
        <v>600</v>
      </c>
      <c r="K845">
        <v>600</v>
      </c>
      <c r="L845">
        <v>600</v>
      </c>
      <c r="M845">
        <v>600</v>
      </c>
      <c r="N845">
        <v>600</v>
      </c>
      <c r="O845">
        <v>600</v>
      </c>
      <c r="P845">
        <v>600</v>
      </c>
      <c r="Q845">
        <v>600</v>
      </c>
      <c r="R845">
        <v>600</v>
      </c>
      <c r="S845">
        <v>600</v>
      </c>
      <c r="T845">
        <v>600</v>
      </c>
      <c r="U845">
        <f t="shared" si="57"/>
        <v>1</v>
      </c>
    </row>
    <row r="846" spans="1:21">
      <c r="A846" t="str">
        <f t="shared" si="54"/>
        <v>30.1-17</v>
      </c>
      <c r="B846">
        <f t="shared" si="55"/>
        <v>17</v>
      </c>
      <c r="C846">
        <v>30</v>
      </c>
      <c r="D846" t="s">
        <v>1784</v>
      </c>
      <c r="E846" t="s">
        <v>1119</v>
      </c>
      <c r="F846" t="s">
        <v>1175</v>
      </c>
      <c r="G846">
        <v>24</v>
      </c>
      <c r="H846">
        <f t="shared" si="56"/>
        <v>4200</v>
      </c>
      <c r="I846">
        <v>600</v>
      </c>
      <c r="J846">
        <v>600</v>
      </c>
      <c r="K846">
        <v>600</v>
      </c>
      <c r="L846">
        <v>600</v>
      </c>
      <c r="M846">
        <v>600</v>
      </c>
      <c r="N846">
        <v>600</v>
      </c>
      <c r="O846">
        <v>600</v>
      </c>
      <c r="P846" t="s">
        <v>2523</v>
      </c>
      <c r="Q846" t="s">
        <v>2523</v>
      </c>
      <c r="R846" t="s">
        <v>2523</v>
      </c>
      <c r="S846" t="s">
        <v>2523</v>
      </c>
      <c r="T846" t="s">
        <v>2523</v>
      </c>
      <c r="U846">
        <f t="shared" si="57"/>
        <v>1</v>
      </c>
    </row>
    <row r="847" spans="1:21">
      <c r="A847" t="str">
        <f t="shared" si="54"/>
        <v>30.1-18</v>
      </c>
      <c r="B847">
        <f t="shared" si="55"/>
        <v>18</v>
      </c>
      <c r="C847">
        <v>30</v>
      </c>
      <c r="D847" t="s">
        <v>2763</v>
      </c>
      <c r="E847" t="s">
        <v>1119</v>
      </c>
      <c r="F847" t="s">
        <v>1175</v>
      </c>
      <c r="G847">
        <v>24</v>
      </c>
      <c r="H847">
        <f t="shared" si="56"/>
        <v>3000</v>
      </c>
      <c r="I847" t="s">
        <v>2523</v>
      </c>
      <c r="J847" t="s">
        <v>2523</v>
      </c>
      <c r="K847" t="s">
        <v>2523</v>
      </c>
      <c r="L847" t="s">
        <v>2523</v>
      </c>
      <c r="M847" t="s">
        <v>2523</v>
      </c>
      <c r="N847" t="s">
        <v>2523</v>
      </c>
      <c r="O847" t="s">
        <v>2523</v>
      </c>
      <c r="P847">
        <v>600</v>
      </c>
      <c r="Q847">
        <v>600</v>
      </c>
      <c r="R847">
        <v>600</v>
      </c>
      <c r="S847">
        <v>600</v>
      </c>
      <c r="T847">
        <v>600</v>
      </c>
      <c r="U847">
        <f t="shared" si="57"/>
        <v>1</v>
      </c>
    </row>
    <row r="848" spans="1:21">
      <c r="A848" t="str">
        <f t="shared" si="54"/>
        <v>30.1-19</v>
      </c>
      <c r="B848">
        <f t="shared" si="55"/>
        <v>19</v>
      </c>
      <c r="C848">
        <v>30</v>
      </c>
      <c r="D848" t="s">
        <v>2764</v>
      </c>
      <c r="E848" t="s">
        <v>1119</v>
      </c>
      <c r="F848" t="s">
        <v>1175</v>
      </c>
      <c r="G848">
        <v>24</v>
      </c>
      <c r="H848">
        <f t="shared" si="56"/>
        <v>3000</v>
      </c>
      <c r="I848" t="s">
        <v>2523</v>
      </c>
      <c r="J848" t="s">
        <v>2523</v>
      </c>
      <c r="K848" t="s">
        <v>2523</v>
      </c>
      <c r="L848" t="s">
        <v>2523</v>
      </c>
      <c r="M848" t="s">
        <v>2523</v>
      </c>
      <c r="N848" t="s">
        <v>2523</v>
      </c>
      <c r="O848" t="s">
        <v>2523</v>
      </c>
      <c r="P848">
        <v>600</v>
      </c>
      <c r="Q848">
        <v>600</v>
      </c>
      <c r="R848">
        <v>600</v>
      </c>
      <c r="S848">
        <v>600</v>
      </c>
      <c r="T848">
        <v>600</v>
      </c>
      <c r="U848">
        <f t="shared" si="57"/>
        <v>1</v>
      </c>
    </row>
    <row r="849" spans="1:21">
      <c r="A849" t="str">
        <f t="shared" si="54"/>
        <v>30.1-20</v>
      </c>
      <c r="B849">
        <f t="shared" si="55"/>
        <v>20</v>
      </c>
      <c r="C849">
        <v>30</v>
      </c>
      <c r="D849" t="s">
        <v>2765</v>
      </c>
      <c r="E849" t="s">
        <v>1119</v>
      </c>
      <c r="F849" t="s">
        <v>1175</v>
      </c>
      <c r="G849">
        <v>24</v>
      </c>
      <c r="H849">
        <f t="shared" si="56"/>
        <v>3000</v>
      </c>
      <c r="I849" t="s">
        <v>2523</v>
      </c>
      <c r="J849" t="s">
        <v>2523</v>
      </c>
      <c r="K849" t="s">
        <v>2523</v>
      </c>
      <c r="L849" t="s">
        <v>2523</v>
      </c>
      <c r="M849" t="s">
        <v>2523</v>
      </c>
      <c r="N849" t="s">
        <v>2523</v>
      </c>
      <c r="O849" t="s">
        <v>2523</v>
      </c>
      <c r="P849">
        <v>600</v>
      </c>
      <c r="Q849">
        <v>600</v>
      </c>
      <c r="R849">
        <v>600</v>
      </c>
      <c r="S849">
        <v>600</v>
      </c>
      <c r="T849">
        <v>600</v>
      </c>
      <c r="U849">
        <f t="shared" si="57"/>
        <v>1</v>
      </c>
    </row>
    <row r="850" spans="1:21">
      <c r="A850" t="str">
        <f t="shared" si="54"/>
        <v>30.1-21</v>
      </c>
      <c r="B850">
        <f t="shared" si="55"/>
        <v>21</v>
      </c>
      <c r="C850">
        <v>30</v>
      </c>
      <c r="D850" t="s">
        <v>2766</v>
      </c>
      <c r="E850" t="s">
        <v>1119</v>
      </c>
      <c r="F850" t="s">
        <v>1175</v>
      </c>
      <c r="G850">
        <v>24</v>
      </c>
      <c r="H850">
        <f t="shared" si="56"/>
        <v>3000</v>
      </c>
      <c r="I850" t="s">
        <v>2523</v>
      </c>
      <c r="J850" t="s">
        <v>2523</v>
      </c>
      <c r="K850" t="s">
        <v>2523</v>
      </c>
      <c r="L850" t="s">
        <v>2523</v>
      </c>
      <c r="M850" t="s">
        <v>2523</v>
      </c>
      <c r="N850" t="s">
        <v>2523</v>
      </c>
      <c r="O850" t="s">
        <v>2523</v>
      </c>
      <c r="P850">
        <v>600</v>
      </c>
      <c r="Q850">
        <v>600</v>
      </c>
      <c r="R850">
        <v>600</v>
      </c>
      <c r="S850">
        <v>600</v>
      </c>
      <c r="T850">
        <v>600</v>
      </c>
      <c r="U850">
        <f t="shared" si="57"/>
        <v>1</v>
      </c>
    </row>
    <row r="851" spans="1:21">
      <c r="A851" t="str">
        <f t="shared" si="54"/>
        <v>30.1-22</v>
      </c>
      <c r="B851">
        <f t="shared" si="55"/>
        <v>22</v>
      </c>
      <c r="C851">
        <v>30</v>
      </c>
      <c r="D851" t="s">
        <v>2767</v>
      </c>
      <c r="E851" t="s">
        <v>1119</v>
      </c>
      <c r="F851" t="s">
        <v>1175</v>
      </c>
      <c r="G851">
        <v>24</v>
      </c>
      <c r="H851">
        <f t="shared" si="56"/>
        <v>3000</v>
      </c>
      <c r="I851" t="s">
        <v>2523</v>
      </c>
      <c r="J851" t="s">
        <v>2523</v>
      </c>
      <c r="K851" t="s">
        <v>2523</v>
      </c>
      <c r="L851" t="s">
        <v>2523</v>
      </c>
      <c r="M851" t="s">
        <v>2523</v>
      </c>
      <c r="N851" t="s">
        <v>2523</v>
      </c>
      <c r="O851" t="s">
        <v>2523</v>
      </c>
      <c r="P851">
        <v>600</v>
      </c>
      <c r="Q851">
        <v>600</v>
      </c>
      <c r="R851">
        <v>600</v>
      </c>
      <c r="S851">
        <v>600</v>
      </c>
      <c r="T851">
        <v>600</v>
      </c>
      <c r="U851">
        <f t="shared" si="57"/>
        <v>1</v>
      </c>
    </row>
    <row r="852" spans="1:21">
      <c r="A852" t="str">
        <f t="shared" si="54"/>
        <v>30.1-23</v>
      </c>
      <c r="B852">
        <f t="shared" si="55"/>
        <v>23</v>
      </c>
      <c r="C852">
        <v>30</v>
      </c>
      <c r="D852" t="s">
        <v>1785</v>
      </c>
      <c r="E852" t="s">
        <v>1119</v>
      </c>
      <c r="F852" t="s">
        <v>1175</v>
      </c>
      <c r="G852">
        <v>24</v>
      </c>
      <c r="H852">
        <f t="shared" si="56"/>
        <v>2400</v>
      </c>
      <c r="I852">
        <v>600</v>
      </c>
      <c r="J852">
        <v>600</v>
      </c>
      <c r="K852">
        <v>600</v>
      </c>
      <c r="L852">
        <v>600</v>
      </c>
      <c r="M852" t="s">
        <v>2523</v>
      </c>
      <c r="N852" t="s">
        <v>2523</v>
      </c>
      <c r="O852" t="s">
        <v>2523</v>
      </c>
      <c r="P852" t="s">
        <v>2523</v>
      </c>
      <c r="Q852" t="s">
        <v>2523</v>
      </c>
      <c r="R852" t="s">
        <v>2523</v>
      </c>
      <c r="S852" t="s">
        <v>2523</v>
      </c>
      <c r="T852" t="s">
        <v>2523</v>
      </c>
      <c r="U852">
        <f t="shared" si="57"/>
        <v>1</v>
      </c>
    </row>
    <row r="853" spans="1:21">
      <c r="A853" t="str">
        <f t="shared" si="54"/>
        <v>30.1-24</v>
      </c>
      <c r="B853">
        <f t="shared" si="55"/>
        <v>24</v>
      </c>
      <c r="C853">
        <v>30</v>
      </c>
      <c r="D853" t="s">
        <v>1786</v>
      </c>
      <c r="E853" t="s">
        <v>1119</v>
      </c>
      <c r="F853" t="s">
        <v>1175</v>
      </c>
      <c r="G853">
        <v>24</v>
      </c>
      <c r="H853">
        <f t="shared" si="56"/>
        <v>7200</v>
      </c>
      <c r="I853">
        <v>600</v>
      </c>
      <c r="J853">
        <v>600</v>
      </c>
      <c r="K853">
        <v>600</v>
      </c>
      <c r="L853">
        <v>600</v>
      </c>
      <c r="M853">
        <v>600</v>
      </c>
      <c r="N853">
        <v>600</v>
      </c>
      <c r="O853">
        <v>600</v>
      </c>
      <c r="P853">
        <v>600</v>
      </c>
      <c r="Q853">
        <v>600</v>
      </c>
      <c r="R853">
        <v>600</v>
      </c>
      <c r="S853">
        <v>600</v>
      </c>
      <c r="T853">
        <v>600</v>
      </c>
      <c r="U853">
        <f t="shared" si="57"/>
        <v>1</v>
      </c>
    </row>
    <row r="854" spans="1:21">
      <c r="A854" t="str">
        <f t="shared" si="54"/>
        <v>30.1-25</v>
      </c>
      <c r="B854">
        <f t="shared" si="55"/>
        <v>25</v>
      </c>
      <c r="C854">
        <v>30</v>
      </c>
      <c r="D854" t="s">
        <v>2473</v>
      </c>
      <c r="E854" t="s">
        <v>1119</v>
      </c>
      <c r="F854" t="s">
        <v>1175</v>
      </c>
      <c r="G854">
        <v>24</v>
      </c>
      <c r="H854">
        <f t="shared" si="56"/>
        <v>6600</v>
      </c>
      <c r="I854" t="s">
        <v>2523</v>
      </c>
      <c r="J854">
        <v>600</v>
      </c>
      <c r="K854">
        <v>600</v>
      </c>
      <c r="L854">
        <v>600</v>
      </c>
      <c r="M854">
        <v>600</v>
      </c>
      <c r="N854">
        <v>600</v>
      </c>
      <c r="O854">
        <v>600</v>
      </c>
      <c r="P854">
        <v>600</v>
      </c>
      <c r="Q854">
        <v>600</v>
      </c>
      <c r="R854">
        <v>600</v>
      </c>
      <c r="S854">
        <v>600</v>
      </c>
      <c r="T854">
        <v>600</v>
      </c>
      <c r="U854">
        <f t="shared" si="57"/>
        <v>1</v>
      </c>
    </row>
    <row r="855" spans="1:21">
      <c r="A855" t="str">
        <f t="shared" si="54"/>
        <v>30.1-26</v>
      </c>
      <c r="B855">
        <f t="shared" si="55"/>
        <v>26</v>
      </c>
      <c r="C855">
        <v>30</v>
      </c>
      <c r="D855" t="s">
        <v>2768</v>
      </c>
      <c r="E855" t="s">
        <v>1119</v>
      </c>
      <c r="F855" t="s">
        <v>1175</v>
      </c>
      <c r="G855">
        <v>24</v>
      </c>
      <c r="H855">
        <f t="shared" si="56"/>
        <v>3000</v>
      </c>
      <c r="I855" t="s">
        <v>2523</v>
      </c>
      <c r="J855" t="s">
        <v>2523</v>
      </c>
      <c r="K855" t="s">
        <v>2523</v>
      </c>
      <c r="L855" t="s">
        <v>2523</v>
      </c>
      <c r="M855" t="s">
        <v>2523</v>
      </c>
      <c r="N855" t="s">
        <v>2523</v>
      </c>
      <c r="O855" t="s">
        <v>2523</v>
      </c>
      <c r="P855">
        <v>600</v>
      </c>
      <c r="Q855">
        <v>600</v>
      </c>
      <c r="R855">
        <v>600</v>
      </c>
      <c r="S855">
        <v>600</v>
      </c>
      <c r="T855">
        <v>600</v>
      </c>
      <c r="U855">
        <f t="shared" si="57"/>
        <v>1</v>
      </c>
    </row>
    <row r="856" spans="1:21">
      <c r="A856" t="str">
        <f t="shared" si="54"/>
        <v>30.1-27</v>
      </c>
      <c r="B856">
        <f t="shared" si="55"/>
        <v>27</v>
      </c>
      <c r="C856">
        <v>30</v>
      </c>
      <c r="D856" t="s">
        <v>2769</v>
      </c>
      <c r="E856" t="s">
        <v>1119</v>
      </c>
      <c r="F856" t="s">
        <v>1175</v>
      </c>
      <c r="G856">
        <v>24</v>
      </c>
      <c r="H856">
        <f t="shared" si="56"/>
        <v>3000</v>
      </c>
      <c r="I856" t="s">
        <v>2523</v>
      </c>
      <c r="J856" t="s">
        <v>2523</v>
      </c>
      <c r="K856" t="s">
        <v>2523</v>
      </c>
      <c r="L856" t="s">
        <v>2523</v>
      </c>
      <c r="M856" t="s">
        <v>2523</v>
      </c>
      <c r="N856" t="s">
        <v>2523</v>
      </c>
      <c r="O856" t="s">
        <v>2523</v>
      </c>
      <c r="P856">
        <v>600</v>
      </c>
      <c r="Q856">
        <v>600</v>
      </c>
      <c r="R856">
        <v>600</v>
      </c>
      <c r="S856">
        <v>600</v>
      </c>
      <c r="T856">
        <v>600</v>
      </c>
      <c r="U856">
        <f t="shared" si="57"/>
        <v>1</v>
      </c>
    </row>
    <row r="857" spans="1:21">
      <c r="A857" t="str">
        <f t="shared" si="54"/>
        <v>30.1-28</v>
      </c>
      <c r="B857">
        <f t="shared" si="55"/>
        <v>28</v>
      </c>
      <c r="C857">
        <v>30</v>
      </c>
      <c r="D857" t="s">
        <v>1787</v>
      </c>
      <c r="E857" t="s">
        <v>1119</v>
      </c>
      <c r="F857" t="s">
        <v>1175</v>
      </c>
      <c r="G857">
        <v>24</v>
      </c>
      <c r="H857">
        <f t="shared" si="56"/>
        <v>2400</v>
      </c>
      <c r="I857">
        <v>600</v>
      </c>
      <c r="J857">
        <v>600</v>
      </c>
      <c r="K857">
        <v>600</v>
      </c>
      <c r="L857">
        <v>600</v>
      </c>
      <c r="M857" t="s">
        <v>2523</v>
      </c>
      <c r="N857" t="s">
        <v>2523</v>
      </c>
      <c r="O857" t="s">
        <v>2523</v>
      </c>
      <c r="P857" t="s">
        <v>2523</v>
      </c>
      <c r="Q857" t="s">
        <v>2523</v>
      </c>
      <c r="R857" t="s">
        <v>2523</v>
      </c>
      <c r="S857" t="s">
        <v>2523</v>
      </c>
      <c r="T857" t="s">
        <v>2523</v>
      </c>
      <c r="U857">
        <f t="shared" si="57"/>
        <v>1</v>
      </c>
    </row>
    <row r="858" spans="1:21">
      <c r="A858" t="str">
        <f t="shared" si="54"/>
        <v>30.1-29</v>
      </c>
      <c r="B858">
        <f t="shared" si="55"/>
        <v>29</v>
      </c>
      <c r="C858">
        <v>30</v>
      </c>
      <c r="D858" t="s">
        <v>1788</v>
      </c>
      <c r="E858" t="s">
        <v>1119</v>
      </c>
      <c r="F858" t="s">
        <v>1175</v>
      </c>
      <c r="G858">
        <v>24</v>
      </c>
      <c r="H858">
        <f t="shared" si="56"/>
        <v>7200</v>
      </c>
      <c r="I858">
        <v>600</v>
      </c>
      <c r="J858">
        <v>600</v>
      </c>
      <c r="K858">
        <v>600</v>
      </c>
      <c r="L858">
        <v>600</v>
      </c>
      <c r="M858">
        <v>600</v>
      </c>
      <c r="N858">
        <v>600</v>
      </c>
      <c r="O858">
        <v>600</v>
      </c>
      <c r="P858">
        <v>600</v>
      </c>
      <c r="Q858">
        <v>600</v>
      </c>
      <c r="R858">
        <v>600</v>
      </c>
      <c r="S858">
        <v>600</v>
      </c>
      <c r="T858">
        <v>600</v>
      </c>
      <c r="U858">
        <f t="shared" si="57"/>
        <v>1</v>
      </c>
    </row>
    <row r="859" spans="1:21">
      <c r="A859" t="str">
        <f t="shared" si="54"/>
        <v>30.1-30</v>
      </c>
      <c r="B859">
        <f t="shared" si="55"/>
        <v>30</v>
      </c>
      <c r="C859">
        <v>30</v>
      </c>
      <c r="D859" t="s">
        <v>1789</v>
      </c>
      <c r="E859" t="s">
        <v>1121</v>
      </c>
      <c r="F859" t="s">
        <v>1175</v>
      </c>
      <c r="G859">
        <v>24</v>
      </c>
      <c r="H859">
        <f t="shared" si="56"/>
        <v>8920</v>
      </c>
      <c r="I859">
        <v>2230</v>
      </c>
      <c r="J859">
        <v>2230</v>
      </c>
      <c r="K859">
        <v>2230</v>
      </c>
      <c r="L859">
        <v>2230</v>
      </c>
      <c r="M859" t="s">
        <v>2523</v>
      </c>
      <c r="N859" t="s">
        <v>2523</v>
      </c>
      <c r="O859" t="s">
        <v>2523</v>
      </c>
      <c r="P859" t="s">
        <v>2523</v>
      </c>
      <c r="Q859" t="s">
        <v>2523</v>
      </c>
      <c r="R859" t="s">
        <v>2523</v>
      </c>
      <c r="S859" t="s">
        <v>2523</v>
      </c>
      <c r="T859" t="s">
        <v>2523</v>
      </c>
      <c r="U859">
        <f t="shared" si="57"/>
        <v>1</v>
      </c>
    </row>
    <row r="860" spans="1:21">
      <c r="A860" t="str">
        <f t="shared" si="54"/>
        <v>30.1-31</v>
      </c>
      <c r="B860">
        <f t="shared" si="55"/>
        <v>31</v>
      </c>
      <c r="C860">
        <v>30</v>
      </c>
      <c r="D860" t="s">
        <v>1790</v>
      </c>
      <c r="E860" t="s">
        <v>1121</v>
      </c>
      <c r="F860" t="s">
        <v>1175</v>
      </c>
      <c r="G860">
        <v>24</v>
      </c>
      <c r="H860">
        <f t="shared" si="56"/>
        <v>26760</v>
      </c>
      <c r="I860">
        <v>2230</v>
      </c>
      <c r="J860">
        <v>2230</v>
      </c>
      <c r="K860">
        <v>2230</v>
      </c>
      <c r="L860">
        <v>2230</v>
      </c>
      <c r="M860">
        <v>2230</v>
      </c>
      <c r="N860">
        <v>2230</v>
      </c>
      <c r="O860">
        <v>2230</v>
      </c>
      <c r="P860">
        <v>2230</v>
      </c>
      <c r="Q860">
        <v>2230</v>
      </c>
      <c r="R860">
        <v>2230</v>
      </c>
      <c r="S860">
        <v>2230</v>
      </c>
      <c r="T860">
        <v>2230</v>
      </c>
      <c r="U860">
        <f t="shared" si="57"/>
        <v>1</v>
      </c>
    </row>
    <row r="861" spans="1:21">
      <c r="A861" t="str">
        <f t="shared" si="54"/>
        <v>30.1-32</v>
      </c>
      <c r="B861">
        <f t="shared" si="55"/>
        <v>32</v>
      </c>
      <c r="C861">
        <v>30</v>
      </c>
      <c r="D861" t="s">
        <v>1791</v>
      </c>
      <c r="E861" t="s">
        <v>1121</v>
      </c>
      <c r="F861" t="s">
        <v>1175</v>
      </c>
      <c r="G861">
        <v>24</v>
      </c>
      <c r="H861">
        <f t="shared" si="56"/>
        <v>8920</v>
      </c>
      <c r="I861">
        <v>2230</v>
      </c>
      <c r="J861">
        <v>2230</v>
      </c>
      <c r="K861">
        <v>2230</v>
      </c>
      <c r="L861">
        <v>2230</v>
      </c>
      <c r="M861" t="s">
        <v>2523</v>
      </c>
      <c r="N861" t="s">
        <v>2523</v>
      </c>
      <c r="O861" t="s">
        <v>2523</v>
      </c>
      <c r="P861" t="s">
        <v>2523</v>
      </c>
      <c r="Q861" t="s">
        <v>2523</v>
      </c>
      <c r="R861" t="s">
        <v>2523</v>
      </c>
      <c r="S861" t="s">
        <v>2523</v>
      </c>
      <c r="T861" t="s">
        <v>2523</v>
      </c>
      <c r="U861">
        <f t="shared" si="57"/>
        <v>1</v>
      </c>
    </row>
    <row r="862" spans="1:21">
      <c r="A862" t="str">
        <f t="shared" si="54"/>
        <v>30.1-33</v>
      </c>
      <c r="B862">
        <f t="shared" si="55"/>
        <v>33</v>
      </c>
      <c r="C862">
        <v>30</v>
      </c>
      <c r="D862" t="s">
        <v>1792</v>
      </c>
      <c r="E862" t="s">
        <v>1121</v>
      </c>
      <c r="F862" t="s">
        <v>1175</v>
      </c>
      <c r="G862">
        <v>24</v>
      </c>
      <c r="H862">
        <f t="shared" si="56"/>
        <v>8920</v>
      </c>
      <c r="I862">
        <v>2230</v>
      </c>
      <c r="J862">
        <v>2230</v>
      </c>
      <c r="K862">
        <v>2230</v>
      </c>
      <c r="L862">
        <v>2230</v>
      </c>
      <c r="M862" t="s">
        <v>2523</v>
      </c>
      <c r="N862" t="s">
        <v>2523</v>
      </c>
      <c r="O862" t="s">
        <v>2523</v>
      </c>
      <c r="P862" t="s">
        <v>2523</v>
      </c>
      <c r="Q862" t="s">
        <v>2523</v>
      </c>
      <c r="R862" t="s">
        <v>2523</v>
      </c>
      <c r="S862" t="s">
        <v>2523</v>
      </c>
      <c r="T862" t="s">
        <v>2523</v>
      </c>
      <c r="U862">
        <f t="shared" si="57"/>
        <v>1</v>
      </c>
    </row>
    <row r="863" spans="1:21">
      <c r="A863" t="str">
        <f t="shared" si="54"/>
        <v>30.1-34</v>
      </c>
      <c r="B863">
        <f t="shared" si="55"/>
        <v>34</v>
      </c>
      <c r="C863">
        <v>30</v>
      </c>
      <c r="D863" t="s">
        <v>1793</v>
      </c>
      <c r="E863" t="s">
        <v>1121</v>
      </c>
      <c r="F863" t="s">
        <v>1175</v>
      </c>
      <c r="G863">
        <v>24</v>
      </c>
      <c r="H863">
        <f t="shared" si="56"/>
        <v>26760</v>
      </c>
      <c r="I863">
        <v>2230</v>
      </c>
      <c r="J863">
        <v>2230</v>
      </c>
      <c r="K863">
        <v>2230</v>
      </c>
      <c r="L863">
        <v>2230</v>
      </c>
      <c r="M863">
        <v>2230</v>
      </c>
      <c r="N863">
        <v>2230</v>
      </c>
      <c r="O863">
        <v>2230</v>
      </c>
      <c r="P863">
        <v>2230</v>
      </c>
      <c r="Q863">
        <v>2230</v>
      </c>
      <c r="R863">
        <v>2230</v>
      </c>
      <c r="S863">
        <v>2230</v>
      </c>
      <c r="T863">
        <v>2230</v>
      </c>
      <c r="U863">
        <f t="shared" si="57"/>
        <v>1</v>
      </c>
    </row>
    <row r="864" spans="1:21">
      <c r="A864" t="str">
        <f t="shared" si="54"/>
        <v>30.1-35</v>
      </c>
      <c r="B864">
        <f t="shared" si="55"/>
        <v>35</v>
      </c>
      <c r="C864">
        <v>30</v>
      </c>
      <c r="D864" t="s">
        <v>2474</v>
      </c>
      <c r="E864" t="s">
        <v>1121</v>
      </c>
      <c r="F864" t="s">
        <v>1175</v>
      </c>
      <c r="G864">
        <v>24</v>
      </c>
      <c r="H864">
        <f t="shared" si="56"/>
        <v>22300</v>
      </c>
      <c r="I864" t="s">
        <v>2523</v>
      </c>
      <c r="J864" t="s">
        <v>2523</v>
      </c>
      <c r="K864">
        <v>2230</v>
      </c>
      <c r="L864">
        <v>2230</v>
      </c>
      <c r="M864">
        <v>2230</v>
      </c>
      <c r="N864">
        <v>2230</v>
      </c>
      <c r="O864">
        <v>2230</v>
      </c>
      <c r="P864">
        <v>2230</v>
      </c>
      <c r="Q864">
        <v>2230</v>
      </c>
      <c r="R864">
        <v>2230</v>
      </c>
      <c r="S864">
        <v>2230</v>
      </c>
      <c r="T864">
        <v>2230</v>
      </c>
      <c r="U864">
        <f t="shared" si="57"/>
        <v>1</v>
      </c>
    </row>
    <row r="865" spans="1:21">
      <c r="A865" t="str">
        <f t="shared" si="54"/>
        <v>30.1-36</v>
      </c>
      <c r="B865">
        <f t="shared" si="55"/>
        <v>36</v>
      </c>
      <c r="C865">
        <v>30</v>
      </c>
      <c r="D865" t="s">
        <v>2770</v>
      </c>
      <c r="E865" t="s">
        <v>1121</v>
      </c>
      <c r="F865" t="s">
        <v>1175</v>
      </c>
      <c r="G865">
        <v>24</v>
      </c>
      <c r="H865">
        <f t="shared" si="56"/>
        <v>8920</v>
      </c>
      <c r="I865" t="s">
        <v>2523</v>
      </c>
      <c r="J865" t="s">
        <v>2523</v>
      </c>
      <c r="K865" t="s">
        <v>2523</v>
      </c>
      <c r="L865" t="s">
        <v>2523</v>
      </c>
      <c r="M865" t="s">
        <v>2523</v>
      </c>
      <c r="N865" t="s">
        <v>2523</v>
      </c>
      <c r="O865" t="s">
        <v>2523</v>
      </c>
      <c r="P865" t="s">
        <v>2523</v>
      </c>
      <c r="Q865">
        <v>2230</v>
      </c>
      <c r="R865">
        <v>2230</v>
      </c>
      <c r="S865">
        <v>2230</v>
      </c>
      <c r="T865">
        <v>2230</v>
      </c>
      <c r="U865">
        <f t="shared" si="57"/>
        <v>1</v>
      </c>
    </row>
    <row r="866" spans="1:21">
      <c r="A866" t="str">
        <f t="shared" ref="A866:A929" si="58">CONCATENATE(C866,".1-",B866)</f>
        <v>30.1-37</v>
      </c>
      <c r="B866">
        <f t="shared" ref="B866:B929" si="59">IF(C866&lt;&gt;C865,1,B865+1)</f>
        <v>37</v>
      </c>
      <c r="C866">
        <v>30</v>
      </c>
      <c r="D866" t="s">
        <v>1794</v>
      </c>
      <c r="E866" t="s">
        <v>1178</v>
      </c>
      <c r="F866" t="s">
        <v>1175</v>
      </c>
      <c r="G866">
        <v>12</v>
      </c>
      <c r="H866">
        <f t="shared" si="56"/>
        <v>61100</v>
      </c>
      <c r="I866">
        <v>6110</v>
      </c>
      <c r="J866">
        <v>6110</v>
      </c>
      <c r="K866">
        <v>6110</v>
      </c>
      <c r="L866">
        <v>6110</v>
      </c>
      <c r="M866">
        <v>6110</v>
      </c>
      <c r="N866">
        <v>6110</v>
      </c>
      <c r="O866">
        <v>6110</v>
      </c>
      <c r="P866">
        <v>6110</v>
      </c>
      <c r="Q866">
        <v>6110</v>
      </c>
      <c r="R866">
        <v>6110</v>
      </c>
      <c r="S866" t="s">
        <v>2523</v>
      </c>
      <c r="T866" t="s">
        <v>2523</v>
      </c>
      <c r="U866">
        <f t="shared" si="57"/>
        <v>1</v>
      </c>
    </row>
    <row r="867" spans="1:21">
      <c r="A867" t="str">
        <f t="shared" si="58"/>
        <v>30.1-38</v>
      </c>
      <c r="B867">
        <f t="shared" si="59"/>
        <v>38</v>
      </c>
      <c r="C867">
        <v>30</v>
      </c>
      <c r="D867" t="s">
        <v>1770</v>
      </c>
      <c r="E867" t="s">
        <v>1124</v>
      </c>
      <c r="F867" t="s">
        <v>1171</v>
      </c>
      <c r="G867">
        <v>60</v>
      </c>
      <c r="H867">
        <f t="shared" si="56"/>
        <v>9840</v>
      </c>
      <c r="I867">
        <v>820</v>
      </c>
      <c r="J867">
        <v>820</v>
      </c>
      <c r="K867">
        <v>820</v>
      </c>
      <c r="L867">
        <v>820</v>
      </c>
      <c r="M867">
        <v>820</v>
      </c>
      <c r="N867">
        <v>820</v>
      </c>
      <c r="O867">
        <v>820</v>
      </c>
      <c r="P867">
        <v>820</v>
      </c>
      <c r="Q867">
        <v>820</v>
      </c>
      <c r="R867">
        <v>820</v>
      </c>
      <c r="S867">
        <v>820</v>
      </c>
      <c r="T867">
        <v>820</v>
      </c>
      <c r="U867">
        <f t="shared" si="57"/>
        <v>1</v>
      </c>
    </row>
    <row r="868" spans="1:21">
      <c r="A868" t="str">
        <f t="shared" si="58"/>
        <v>30.1-39</v>
      </c>
      <c r="B868">
        <f t="shared" si="59"/>
        <v>39</v>
      </c>
      <c r="C868">
        <v>30</v>
      </c>
      <c r="D868" t="s">
        <v>1771</v>
      </c>
      <c r="E868" t="s">
        <v>1120</v>
      </c>
      <c r="F868" t="s">
        <v>1171</v>
      </c>
      <c r="G868">
        <v>60</v>
      </c>
      <c r="H868">
        <f t="shared" si="56"/>
        <v>33600</v>
      </c>
      <c r="I868">
        <v>2800</v>
      </c>
      <c r="J868">
        <v>2800</v>
      </c>
      <c r="K868">
        <v>2800</v>
      </c>
      <c r="L868">
        <v>2800</v>
      </c>
      <c r="M868">
        <v>2800</v>
      </c>
      <c r="N868">
        <v>2800</v>
      </c>
      <c r="O868">
        <v>2800</v>
      </c>
      <c r="P868">
        <v>2800</v>
      </c>
      <c r="Q868">
        <v>2800</v>
      </c>
      <c r="R868">
        <v>2800</v>
      </c>
      <c r="S868">
        <v>2800</v>
      </c>
      <c r="T868">
        <v>2800</v>
      </c>
      <c r="U868">
        <f t="shared" si="57"/>
        <v>1</v>
      </c>
    </row>
    <row r="869" spans="1:21">
      <c r="A869" t="str">
        <f t="shared" si="58"/>
        <v>30.1-40</v>
      </c>
      <c r="B869">
        <f t="shared" si="59"/>
        <v>40</v>
      </c>
      <c r="C869">
        <v>30</v>
      </c>
      <c r="D869" t="s">
        <v>1795</v>
      </c>
      <c r="E869" t="s">
        <v>1122</v>
      </c>
      <c r="F869" t="s">
        <v>1171</v>
      </c>
      <c r="G869">
        <v>30</v>
      </c>
      <c r="H869">
        <f t="shared" si="56"/>
        <v>93000</v>
      </c>
      <c r="I869">
        <v>7750</v>
      </c>
      <c r="J869">
        <v>7750</v>
      </c>
      <c r="K869">
        <v>7750</v>
      </c>
      <c r="L869">
        <v>7750</v>
      </c>
      <c r="M869">
        <v>7750</v>
      </c>
      <c r="N869">
        <v>7750</v>
      </c>
      <c r="O869">
        <v>7750</v>
      </c>
      <c r="P869">
        <v>7750</v>
      </c>
      <c r="Q869">
        <v>7750</v>
      </c>
      <c r="R869">
        <v>7750</v>
      </c>
      <c r="S869">
        <v>7750</v>
      </c>
      <c r="T869">
        <v>7750</v>
      </c>
      <c r="U869">
        <f t="shared" si="57"/>
        <v>1</v>
      </c>
    </row>
    <row r="870" spans="1:21">
      <c r="A870" t="str">
        <f t="shared" si="58"/>
        <v>31.1-1</v>
      </c>
      <c r="B870">
        <f t="shared" si="59"/>
        <v>1</v>
      </c>
      <c r="C870">
        <v>31</v>
      </c>
      <c r="D870" t="s">
        <v>2771</v>
      </c>
      <c r="E870" t="s">
        <v>1174</v>
      </c>
      <c r="F870" t="s">
        <v>1175</v>
      </c>
      <c r="G870">
        <v>48</v>
      </c>
      <c r="H870">
        <f t="shared" si="56"/>
        <v>9840</v>
      </c>
      <c r="I870" t="s">
        <v>2523</v>
      </c>
      <c r="J870" t="s">
        <v>2523</v>
      </c>
      <c r="K870" t="s">
        <v>2523</v>
      </c>
      <c r="L870" t="s">
        <v>2523</v>
      </c>
      <c r="M870" t="s">
        <v>2523</v>
      </c>
      <c r="N870" t="s">
        <v>2523</v>
      </c>
      <c r="O870" t="s">
        <v>2523</v>
      </c>
      <c r="P870" t="s">
        <v>2523</v>
      </c>
      <c r="Q870" t="s">
        <v>2523</v>
      </c>
      <c r="R870">
        <v>3280</v>
      </c>
      <c r="S870">
        <v>3280</v>
      </c>
      <c r="T870">
        <v>3280</v>
      </c>
      <c r="U870">
        <f t="shared" si="57"/>
        <v>1</v>
      </c>
    </row>
    <row r="871" spans="1:21">
      <c r="A871" t="str">
        <f t="shared" si="58"/>
        <v>31.1-2</v>
      </c>
      <c r="B871">
        <f t="shared" si="59"/>
        <v>2</v>
      </c>
      <c r="C871">
        <v>31</v>
      </c>
      <c r="D871" t="s">
        <v>2772</v>
      </c>
      <c r="E871" t="s">
        <v>1174</v>
      </c>
      <c r="F871" t="s">
        <v>1175</v>
      </c>
      <c r="G871">
        <v>48</v>
      </c>
      <c r="H871">
        <f t="shared" si="56"/>
        <v>9840</v>
      </c>
      <c r="I871" t="s">
        <v>2523</v>
      </c>
      <c r="J871" t="s">
        <v>2523</v>
      </c>
      <c r="K871" t="s">
        <v>2523</v>
      </c>
      <c r="L871" t="s">
        <v>2523</v>
      </c>
      <c r="M871" t="s">
        <v>2523</v>
      </c>
      <c r="N871" t="s">
        <v>2523</v>
      </c>
      <c r="O871" t="s">
        <v>2523</v>
      </c>
      <c r="P871" t="s">
        <v>2523</v>
      </c>
      <c r="Q871" t="s">
        <v>2523</v>
      </c>
      <c r="R871">
        <v>3280</v>
      </c>
      <c r="S871">
        <v>3280</v>
      </c>
      <c r="T871">
        <v>3280</v>
      </c>
      <c r="U871">
        <f t="shared" si="57"/>
        <v>1</v>
      </c>
    </row>
    <row r="872" spans="1:21">
      <c r="A872" t="str">
        <f t="shared" si="58"/>
        <v>31.1-3</v>
      </c>
      <c r="B872">
        <f t="shared" si="59"/>
        <v>3</v>
      </c>
      <c r="C872">
        <v>31</v>
      </c>
      <c r="D872" t="s">
        <v>1798</v>
      </c>
      <c r="E872" t="s">
        <v>1174</v>
      </c>
      <c r="F872" t="s">
        <v>1175</v>
      </c>
      <c r="G872">
        <v>48</v>
      </c>
      <c r="H872">
        <f t="shared" si="56"/>
        <v>39360</v>
      </c>
      <c r="I872">
        <v>3280</v>
      </c>
      <c r="J872">
        <v>3280</v>
      </c>
      <c r="K872">
        <v>3280</v>
      </c>
      <c r="L872">
        <v>3280</v>
      </c>
      <c r="M872">
        <v>3280</v>
      </c>
      <c r="N872">
        <v>3280</v>
      </c>
      <c r="O872">
        <v>3280</v>
      </c>
      <c r="P872">
        <v>3280</v>
      </c>
      <c r="Q872">
        <v>3280</v>
      </c>
      <c r="R872">
        <v>3280</v>
      </c>
      <c r="S872">
        <v>3280</v>
      </c>
      <c r="T872">
        <v>3280</v>
      </c>
      <c r="U872">
        <f t="shared" si="57"/>
        <v>1</v>
      </c>
    </row>
    <row r="873" spans="1:21">
      <c r="A873" t="str">
        <f t="shared" si="58"/>
        <v>31.1-4</v>
      </c>
      <c r="B873">
        <f t="shared" si="59"/>
        <v>4</v>
      </c>
      <c r="C873">
        <v>31</v>
      </c>
      <c r="D873" t="s">
        <v>1799</v>
      </c>
      <c r="E873" t="s">
        <v>1119</v>
      </c>
      <c r="F873" t="s">
        <v>1175</v>
      </c>
      <c r="G873">
        <v>24</v>
      </c>
      <c r="H873">
        <f t="shared" si="56"/>
        <v>7200</v>
      </c>
      <c r="I873">
        <v>600</v>
      </c>
      <c r="J873">
        <v>600</v>
      </c>
      <c r="K873">
        <v>600</v>
      </c>
      <c r="L873">
        <v>600</v>
      </c>
      <c r="M873">
        <v>600</v>
      </c>
      <c r="N873">
        <v>600</v>
      </c>
      <c r="O873">
        <v>600</v>
      </c>
      <c r="P873">
        <v>600</v>
      </c>
      <c r="Q873">
        <v>600</v>
      </c>
      <c r="R873">
        <v>600</v>
      </c>
      <c r="S873">
        <v>600</v>
      </c>
      <c r="T873">
        <v>600</v>
      </c>
      <c r="U873">
        <f t="shared" si="57"/>
        <v>1</v>
      </c>
    </row>
    <row r="874" spans="1:21">
      <c r="A874" t="str">
        <f t="shared" si="58"/>
        <v>31.1-5</v>
      </c>
      <c r="B874">
        <f t="shared" si="59"/>
        <v>5</v>
      </c>
      <c r="C874">
        <v>31</v>
      </c>
      <c r="D874" t="s">
        <v>1800</v>
      </c>
      <c r="E874" t="s">
        <v>1119</v>
      </c>
      <c r="F874" t="s">
        <v>1175</v>
      </c>
      <c r="G874">
        <v>24</v>
      </c>
      <c r="H874">
        <f t="shared" si="56"/>
        <v>4800</v>
      </c>
      <c r="I874">
        <v>600</v>
      </c>
      <c r="J874">
        <v>600</v>
      </c>
      <c r="K874">
        <v>600</v>
      </c>
      <c r="L874">
        <v>600</v>
      </c>
      <c r="M874">
        <v>600</v>
      </c>
      <c r="N874">
        <v>600</v>
      </c>
      <c r="O874">
        <v>600</v>
      </c>
      <c r="P874">
        <v>600</v>
      </c>
      <c r="Q874" t="s">
        <v>2523</v>
      </c>
      <c r="R874" t="s">
        <v>2523</v>
      </c>
      <c r="S874" t="s">
        <v>2523</v>
      </c>
      <c r="T874" t="s">
        <v>2523</v>
      </c>
      <c r="U874">
        <f t="shared" si="57"/>
        <v>1</v>
      </c>
    </row>
    <row r="875" spans="1:21">
      <c r="A875" t="str">
        <f t="shared" si="58"/>
        <v>31.1-6</v>
      </c>
      <c r="B875">
        <f t="shared" si="59"/>
        <v>6</v>
      </c>
      <c r="C875">
        <v>31</v>
      </c>
      <c r="D875" t="s">
        <v>1801</v>
      </c>
      <c r="E875" t="s">
        <v>1119</v>
      </c>
      <c r="F875" t="s">
        <v>1175</v>
      </c>
      <c r="G875">
        <v>24</v>
      </c>
      <c r="H875">
        <f t="shared" si="56"/>
        <v>4800</v>
      </c>
      <c r="I875">
        <v>600</v>
      </c>
      <c r="J875">
        <v>600</v>
      </c>
      <c r="K875">
        <v>600</v>
      </c>
      <c r="L875">
        <v>600</v>
      </c>
      <c r="M875">
        <v>600</v>
      </c>
      <c r="N875">
        <v>600</v>
      </c>
      <c r="O875">
        <v>600</v>
      </c>
      <c r="P875">
        <v>600</v>
      </c>
      <c r="Q875" t="s">
        <v>2523</v>
      </c>
      <c r="R875" t="s">
        <v>2523</v>
      </c>
      <c r="S875" t="s">
        <v>2523</v>
      </c>
      <c r="T875" t="s">
        <v>2523</v>
      </c>
      <c r="U875">
        <f t="shared" si="57"/>
        <v>1</v>
      </c>
    </row>
    <row r="876" spans="1:21">
      <c r="A876" t="str">
        <f t="shared" si="58"/>
        <v>31.1-7</v>
      </c>
      <c r="B876">
        <f t="shared" si="59"/>
        <v>7</v>
      </c>
      <c r="C876">
        <v>31</v>
      </c>
      <c r="D876" t="s">
        <v>1802</v>
      </c>
      <c r="E876" t="s">
        <v>1119</v>
      </c>
      <c r="F876" t="s">
        <v>1175</v>
      </c>
      <c r="G876">
        <v>24</v>
      </c>
      <c r="H876">
        <f t="shared" si="56"/>
        <v>7200</v>
      </c>
      <c r="I876">
        <v>600</v>
      </c>
      <c r="J876">
        <v>600</v>
      </c>
      <c r="K876">
        <v>600</v>
      </c>
      <c r="L876">
        <v>600</v>
      </c>
      <c r="M876">
        <v>600</v>
      </c>
      <c r="N876">
        <v>600</v>
      </c>
      <c r="O876">
        <v>600</v>
      </c>
      <c r="P876">
        <v>600</v>
      </c>
      <c r="Q876">
        <v>600</v>
      </c>
      <c r="R876">
        <v>600</v>
      </c>
      <c r="S876">
        <v>600</v>
      </c>
      <c r="T876">
        <v>600</v>
      </c>
      <c r="U876">
        <f t="shared" si="57"/>
        <v>1</v>
      </c>
    </row>
    <row r="877" spans="1:21">
      <c r="A877" t="str">
        <f t="shared" si="58"/>
        <v>31.1-8</v>
      </c>
      <c r="B877">
        <f t="shared" si="59"/>
        <v>8</v>
      </c>
      <c r="C877">
        <v>31</v>
      </c>
      <c r="D877" t="s">
        <v>1803</v>
      </c>
      <c r="E877" t="s">
        <v>1119</v>
      </c>
      <c r="F877" t="s">
        <v>1175</v>
      </c>
      <c r="G877">
        <v>24</v>
      </c>
      <c r="H877">
        <f t="shared" si="56"/>
        <v>5400</v>
      </c>
      <c r="I877">
        <v>600</v>
      </c>
      <c r="J877">
        <v>600</v>
      </c>
      <c r="K877">
        <v>600</v>
      </c>
      <c r="L877">
        <v>600</v>
      </c>
      <c r="M877">
        <v>600</v>
      </c>
      <c r="N877">
        <v>600</v>
      </c>
      <c r="O877">
        <v>600</v>
      </c>
      <c r="P877">
        <v>600</v>
      </c>
      <c r="Q877">
        <v>600</v>
      </c>
      <c r="R877" t="s">
        <v>2523</v>
      </c>
      <c r="S877" t="s">
        <v>2523</v>
      </c>
      <c r="T877" t="s">
        <v>2523</v>
      </c>
      <c r="U877">
        <f t="shared" si="57"/>
        <v>1</v>
      </c>
    </row>
    <row r="878" spans="1:21">
      <c r="A878" t="str">
        <f t="shared" si="58"/>
        <v>31.1-9</v>
      </c>
      <c r="B878">
        <f t="shared" si="59"/>
        <v>9</v>
      </c>
      <c r="C878">
        <v>31</v>
      </c>
      <c r="D878" t="s">
        <v>1804</v>
      </c>
      <c r="E878" t="s">
        <v>1119</v>
      </c>
      <c r="F878" t="s">
        <v>1175</v>
      </c>
      <c r="G878">
        <v>24</v>
      </c>
      <c r="H878">
        <f t="shared" si="56"/>
        <v>7200</v>
      </c>
      <c r="I878">
        <v>600</v>
      </c>
      <c r="J878">
        <v>600</v>
      </c>
      <c r="K878">
        <v>600</v>
      </c>
      <c r="L878">
        <v>600</v>
      </c>
      <c r="M878">
        <v>600</v>
      </c>
      <c r="N878">
        <v>600</v>
      </c>
      <c r="O878">
        <v>600</v>
      </c>
      <c r="P878">
        <v>600</v>
      </c>
      <c r="Q878">
        <v>600</v>
      </c>
      <c r="R878">
        <v>600</v>
      </c>
      <c r="S878">
        <v>600</v>
      </c>
      <c r="T878">
        <v>600</v>
      </c>
      <c r="U878">
        <f t="shared" si="57"/>
        <v>1</v>
      </c>
    </row>
    <row r="879" spans="1:21">
      <c r="A879" t="str">
        <f t="shared" si="58"/>
        <v>31.1-10</v>
      </c>
      <c r="B879">
        <f t="shared" si="59"/>
        <v>10</v>
      </c>
      <c r="C879">
        <v>31</v>
      </c>
      <c r="D879" t="s">
        <v>2773</v>
      </c>
      <c r="E879" t="s">
        <v>1119</v>
      </c>
      <c r="F879" t="s">
        <v>1175</v>
      </c>
      <c r="G879">
        <v>24</v>
      </c>
      <c r="H879">
        <f t="shared" si="56"/>
        <v>1800</v>
      </c>
      <c r="I879" t="s">
        <v>2523</v>
      </c>
      <c r="J879" t="s">
        <v>2523</v>
      </c>
      <c r="K879" t="s">
        <v>2523</v>
      </c>
      <c r="L879" t="s">
        <v>2523</v>
      </c>
      <c r="M879" t="s">
        <v>2523</v>
      </c>
      <c r="N879" t="s">
        <v>2523</v>
      </c>
      <c r="O879" t="s">
        <v>2523</v>
      </c>
      <c r="P879" t="s">
        <v>2523</v>
      </c>
      <c r="Q879" t="s">
        <v>2523</v>
      </c>
      <c r="R879">
        <v>600</v>
      </c>
      <c r="S879">
        <v>600</v>
      </c>
      <c r="T879">
        <v>600</v>
      </c>
      <c r="U879">
        <f t="shared" si="57"/>
        <v>1</v>
      </c>
    </row>
    <row r="880" spans="1:21">
      <c r="A880" t="str">
        <f t="shared" si="58"/>
        <v>31.1-11</v>
      </c>
      <c r="B880">
        <f t="shared" si="59"/>
        <v>11</v>
      </c>
      <c r="C880">
        <v>31</v>
      </c>
      <c r="D880" t="s">
        <v>1805</v>
      </c>
      <c r="E880" t="s">
        <v>1119</v>
      </c>
      <c r="F880" t="s">
        <v>1175</v>
      </c>
      <c r="G880">
        <v>24</v>
      </c>
      <c r="H880">
        <f t="shared" ref="H880:H941" si="60">SUM(I880:T880)</f>
        <v>5400</v>
      </c>
      <c r="I880">
        <v>600</v>
      </c>
      <c r="J880">
        <v>600</v>
      </c>
      <c r="K880">
        <v>600</v>
      </c>
      <c r="L880">
        <v>600</v>
      </c>
      <c r="M880">
        <v>600</v>
      </c>
      <c r="N880">
        <v>600</v>
      </c>
      <c r="O880">
        <v>600</v>
      </c>
      <c r="P880">
        <v>600</v>
      </c>
      <c r="Q880">
        <v>600</v>
      </c>
      <c r="R880" t="s">
        <v>2523</v>
      </c>
      <c r="S880" t="s">
        <v>2523</v>
      </c>
      <c r="T880" t="s">
        <v>2523</v>
      </c>
      <c r="U880">
        <f t="shared" si="57"/>
        <v>1</v>
      </c>
    </row>
    <row r="881" spans="1:21">
      <c r="A881" t="str">
        <f t="shared" si="58"/>
        <v>31.1-12</v>
      </c>
      <c r="B881">
        <f t="shared" si="59"/>
        <v>12</v>
      </c>
      <c r="C881">
        <v>31</v>
      </c>
      <c r="D881" t="s">
        <v>1806</v>
      </c>
      <c r="E881" t="s">
        <v>1119</v>
      </c>
      <c r="F881" t="s">
        <v>1175</v>
      </c>
      <c r="G881">
        <v>24</v>
      </c>
      <c r="H881">
        <f t="shared" si="60"/>
        <v>4200</v>
      </c>
      <c r="I881">
        <v>600</v>
      </c>
      <c r="J881">
        <v>600</v>
      </c>
      <c r="K881">
        <v>600</v>
      </c>
      <c r="L881">
        <v>600</v>
      </c>
      <c r="M881">
        <v>600</v>
      </c>
      <c r="N881">
        <v>600</v>
      </c>
      <c r="O881">
        <v>600</v>
      </c>
      <c r="P881" t="s">
        <v>2523</v>
      </c>
      <c r="Q881" t="s">
        <v>2523</v>
      </c>
      <c r="R881" t="s">
        <v>2523</v>
      </c>
      <c r="S881" t="s">
        <v>2523</v>
      </c>
      <c r="T881" t="s">
        <v>2523</v>
      </c>
      <c r="U881">
        <f t="shared" si="57"/>
        <v>1</v>
      </c>
    </row>
    <row r="882" spans="1:21">
      <c r="A882" t="str">
        <f t="shared" si="58"/>
        <v>31.1-13</v>
      </c>
      <c r="B882">
        <f t="shared" si="59"/>
        <v>13</v>
      </c>
      <c r="C882">
        <v>31</v>
      </c>
      <c r="D882" t="s">
        <v>1807</v>
      </c>
      <c r="E882" t="s">
        <v>1119</v>
      </c>
      <c r="F882" t="s">
        <v>1175</v>
      </c>
      <c r="G882">
        <v>24</v>
      </c>
      <c r="H882">
        <f t="shared" si="60"/>
        <v>7200</v>
      </c>
      <c r="I882">
        <v>600</v>
      </c>
      <c r="J882">
        <v>600</v>
      </c>
      <c r="K882">
        <v>600</v>
      </c>
      <c r="L882">
        <v>600</v>
      </c>
      <c r="M882">
        <v>600</v>
      </c>
      <c r="N882">
        <v>600</v>
      </c>
      <c r="O882">
        <v>600</v>
      </c>
      <c r="P882">
        <v>600</v>
      </c>
      <c r="Q882">
        <v>600</v>
      </c>
      <c r="R882">
        <v>600</v>
      </c>
      <c r="S882">
        <v>600</v>
      </c>
      <c r="T882">
        <v>600</v>
      </c>
      <c r="U882">
        <f t="shared" si="57"/>
        <v>1</v>
      </c>
    </row>
    <row r="883" spans="1:21">
      <c r="A883" t="str">
        <f t="shared" si="58"/>
        <v>31.1-14</v>
      </c>
      <c r="B883">
        <f t="shared" si="59"/>
        <v>14</v>
      </c>
      <c r="C883">
        <v>31</v>
      </c>
      <c r="D883" t="s">
        <v>2774</v>
      </c>
      <c r="E883" t="s">
        <v>1119</v>
      </c>
      <c r="F883" t="s">
        <v>1175</v>
      </c>
      <c r="G883">
        <v>24</v>
      </c>
      <c r="H883">
        <f t="shared" si="60"/>
        <v>1800</v>
      </c>
      <c r="I883" t="s">
        <v>2523</v>
      </c>
      <c r="J883" t="s">
        <v>2523</v>
      </c>
      <c r="K883" t="s">
        <v>2523</v>
      </c>
      <c r="L883" t="s">
        <v>2523</v>
      </c>
      <c r="M883" t="s">
        <v>2523</v>
      </c>
      <c r="N883" t="s">
        <v>2523</v>
      </c>
      <c r="O883" t="s">
        <v>2523</v>
      </c>
      <c r="P883" t="s">
        <v>2523</v>
      </c>
      <c r="Q883" t="s">
        <v>2523</v>
      </c>
      <c r="R883">
        <v>600</v>
      </c>
      <c r="S883">
        <v>600</v>
      </c>
      <c r="T883">
        <v>600</v>
      </c>
      <c r="U883">
        <f t="shared" si="57"/>
        <v>1</v>
      </c>
    </row>
    <row r="884" spans="1:21">
      <c r="A884" t="str">
        <f t="shared" si="58"/>
        <v>31.1-15</v>
      </c>
      <c r="B884">
        <f t="shared" si="59"/>
        <v>15</v>
      </c>
      <c r="C884">
        <v>31</v>
      </c>
      <c r="D884" t="s">
        <v>1808</v>
      </c>
      <c r="E884" t="s">
        <v>1119</v>
      </c>
      <c r="F884" t="s">
        <v>1175</v>
      </c>
      <c r="G884">
        <v>24</v>
      </c>
      <c r="H884">
        <f t="shared" si="60"/>
        <v>4800</v>
      </c>
      <c r="I884">
        <v>600</v>
      </c>
      <c r="J884">
        <v>600</v>
      </c>
      <c r="K884">
        <v>600</v>
      </c>
      <c r="L884">
        <v>600</v>
      </c>
      <c r="M884">
        <v>600</v>
      </c>
      <c r="N884">
        <v>600</v>
      </c>
      <c r="O884">
        <v>600</v>
      </c>
      <c r="P884">
        <v>600</v>
      </c>
      <c r="Q884" t="s">
        <v>2523</v>
      </c>
      <c r="R884" t="s">
        <v>2523</v>
      </c>
      <c r="S884" t="s">
        <v>2523</v>
      </c>
      <c r="T884" t="s">
        <v>2523</v>
      </c>
      <c r="U884">
        <f t="shared" si="57"/>
        <v>1</v>
      </c>
    </row>
    <row r="885" spans="1:21">
      <c r="A885" t="str">
        <f t="shared" si="58"/>
        <v>31.1-16</v>
      </c>
      <c r="B885">
        <f t="shared" si="59"/>
        <v>16</v>
      </c>
      <c r="C885">
        <v>31</v>
      </c>
      <c r="D885" t="s">
        <v>1809</v>
      </c>
      <c r="E885" t="s">
        <v>1119</v>
      </c>
      <c r="F885" t="s">
        <v>1175</v>
      </c>
      <c r="G885">
        <v>24</v>
      </c>
      <c r="H885">
        <f t="shared" si="60"/>
        <v>7200</v>
      </c>
      <c r="I885">
        <v>600</v>
      </c>
      <c r="J885">
        <v>600</v>
      </c>
      <c r="K885">
        <v>600</v>
      </c>
      <c r="L885">
        <v>600</v>
      </c>
      <c r="M885">
        <v>600</v>
      </c>
      <c r="N885">
        <v>600</v>
      </c>
      <c r="O885">
        <v>600</v>
      </c>
      <c r="P885">
        <v>600</v>
      </c>
      <c r="Q885">
        <v>600</v>
      </c>
      <c r="R885">
        <v>600</v>
      </c>
      <c r="S885">
        <v>600</v>
      </c>
      <c r="T885">
        <v>600</v>
      </c>
      <c r="U885">
        <f t="shared" si="57"/>
        <v>1</v>
      </c>
    </row>
    <row r="886" spans="1:21">
      <c r="A886" t="str">
        <f t="shared" si="58"/>
        <v>31.1-17</v>
      </c>
      <c r="B886">
        <f t="shared" si="59"/>
        <v>17</v>
      </c>
      <c r="C886">
        <v>31</v>
      </c>
      <c r="D886" t="s">
        <v>1810</v>
      </c>
      <c r="E886" t="s">
        <v>1119</v>
      </c>
      <c r="F886" t="s">
        <v>1175</v>
      </c>
      <c r="G886">
        <v>24</v>
      </c>
      <c r="H886">
        <f t="shared" si="60"/>
        <v>4200</v>
      </c>
      <c r="I886" t="s">
        <v>2523</v>
      </c>
      <c r="J886">
        <v>600</v>
      </c>
      <c r="K886">
        <v>600</v>
      </c>
      <c r="L886">
        <v>600</v>
      </c>
      <c r="M886">
        <v>600</v>
      </c>
      <c r="N886">
        <v>600</v>
      </c>
      <c r="O886">
        <v>600</v>
      </c>
      <c r="P886">
        <v>600</v>
      </c>
      <c r="Q886" t="s">
        <v>2523</v>
      </c>
      <c r="R886" t="s">
        <v>2523</v>
      </c>
      <c r="S886" t="s">
        <v>2523</v>
      </c>
      <c r="T886" t="s">
        <v>2523</v>
      </c>
      <c r="U886">
        <f t="shared" si="57"/>
        <v>1</v>
      </c>
    </row>
    <row r="887" spans="1:21">
      <c r="A887" t="str">
        <f t="shared" si="58"/>
        <v>31.1-18</v>
      </c>
      <c r="B887">
        <f t="shared" si="59"/>
        <v>18</v>
      </c>
      <c r="C887">
        <v>31</v>
      </c>
      <c r="D887" t="s">
        <v>1811</v>
      </c>
      <c r="E887" t="s">
        <v>1119</v>
      </c>
      <c r="F887" t="s">
        <v>1175</v>
      </c>
      <c r="G887">
        <v>24</v>
      </c>
      <c r="H887">
        <f t="shared" si="60"/>
        <v>600</v>
      </c>
      <c r="I887">
        <v>600</v>
      </c>
      <c r="J887" t="s">
        <v>2523</v>
      </c>
      <c r="K887" t="s">
        <v>2523</v>
      </c>
      <c r="L887" t="s">
        <v>2523</v>
      </c>
      <c r="M887" t="s">
        <v>2523</v>
      </c>
      <c r="N887" t="s">
        <v>2523</v>
      </c>
      <c r="O887" t="s">
        <v>2523</v>
      </c>
      <c r="P887" t="s">
        <v>2523</v>
      </c>
      <c r="Q887" t="s">
        <v>2523</v>
      </c>
      <c r="R887" t="s">
        <v>2523</v>
      </c>
      <c r="S887" t="s">
        <v>2523</v>
      </c>
      <c r="T887" t="s">
        <v>2523</v>
      </c>
      <c r="U887">
        <f t="shared" si="57"/>
        <v>1</v>
      </c>
    </row>
    <row r="888" spans="1:21">
      <c r="A888" t="str">
        <f t="shared" si="58"/>
        <v>31.1-19</v>
      </c>
      <c r="B888">
        <f t="shared" si="59"/>
        <v>19</v>
      </c>
      <c r="C888">
        <v>31</v>
      </c>
      <c r="D888" t="s">
        <v>2775</v>
      </c>
      <c r="E888" t="s">
        <v>1121</v>
      </c>
      <c r="F888" t="s">
        <v>1175</v>
      </c>
      <c r="G888">
        <v>24</v>
      </c>
      <c r="H888">
        <f t="shared" si="60"/>
        <v>6690</v>
      </c>
      <c r="I888" t="s">
        <v>2523</v>
      </c>
      <c r="J888" t="s">
        <v>2523</v>
      </c>
      <c r="K888" t="s">
        <v>2523</v>
      </c>
      <c r="L888" t="s">
        <v>2523</v>
      </c>
      <c r="M888" t="s">
        <v>2523</v>
      </c>
      <c r="N888" t="s">
        <v>2523</v>
      </c>
      <c r="O888" t="s">
        <v>2523</v>
      </c>
      <c r="P888" t="s">
        <v>2523</v>
      </c>
      <c r="Q888" t="s">
        <v>2523</v>
      </c>
      <c r="R888">
        <v>2230</v>
      </c>
      <c r="S888">
        <v>2230</v>
      </c>
      <c r="T888">
        <v>2230</v>
      </c>
      <c r="U888">
        <f t="shared" si="57"/>
        <v>1</v>
      </c>
    </row>
    <row r="889" spans="1:21">
      <c r="A889" t="str">
        <f t="shared" si="58"/>
        <v>31.1-20</v>
      </c>
      <c r="B889">
        <f t="shared" si="59"/>
        <v>20</v>
      </c>
      <c r="C889">
        <v>31</v>
      </c>
      <c r="D889" t="s">
        <v>1812</v>
      </c>
      <c r="E889" t="s">
        <v>1121</v>
      </c>
      <c r="F889" t="s">
        <v>1175</v>
      </c>
      <c r="G889">
        <v>24</v>
      </c>
      <c r="H889">
        <f t="shared" si="60"/>
        <v>26760</v>
      </c>
      <c r="I889">
        <v>2230</v>
      </c>
      <c r="J889">
        <v>2230</v>
      </c>
      <c r="K889">
        <v>2230</v>
      </c>
      <c r="L889">
        <v>2230</v>
      </c>
      <c r="M889">
        <v>2230</v>
      </c>
      <c r="N889">
        <v>2230</v>
      </c>
      <c r="O889">
        <v>2230</v>
      </c>
      <c r="P889">
        <v>2230</v>
      </c>
      <c r="Q889">
        <v>2230</v>
      </c>
      <c r="R889">
        <v>2230</v>
      </c>
      <c r="S889">
        <v>2230</v>
      </c>
      <c r="T889">
        <v>2230</v>
      </c>
      <c r="U889">
        <f t="shared" si="57"/>
        <v>1</v>
      </c>
    </row>
    <row r="890" spans="1:21">
      <c r="A890" t="str">
        <f t="shared" si="58"/>
        <v>31.1-21</v>
      </c>
      <c r="B890">
        <f t="shared" si="59"/>
        <v>21</v>
      </c>
      <c r="C890">
        <v>31</v>
      </c>
      <c r="D890" t="s">
        <v>1813</v>
      </c>
      <c r="E890" t="s">
        <v>1121</v>
      </c>
      <c r="F890" t="s">
        <v>1175</v>
      </c>
      <c r="G890">
        <v>24</v>
      </c>
      <c r="H890">
        <f t="shared" si="60"/>
        <v>26760</v>
      </c>
      <c r="I890">
        <v>2230</v>
      </c>
      <c r="J890">
        <v>2230</v>
      </c>
      <c r="K890">
        <v>2230</v>
      </c>
      <c r="L890">
        <v>2230</v>
      </c>
      <c r="M890">
        <v>2230</v>
      </c>
      <c r="N890">
        <v>2230</v>
      </c>
      <c r="O890">
        <v>2230</v>
      </c>
      <c r="P890">
        <v>2230</v>
      </c>
      <c r="Q890">
        <v>2230</v>
      </c>
      <c r="R890">
        <v>2230</v>
      </c>
      <c r="S890">
        <v>2230</v>
      </c>
      <c r="T890">
        <v>2230</v>
      </c>
      <c r="U890">
        <f t="shared" si="57"/>
        <v>1</v>
      </c>
    </row>
    <row r="891" spans="1:21">
      <c r="A891" t="str">
        <f t="shared" si="58"/>
        <v>31.1-22</v>
      </c>
      <c r="B891">
        <f t="shared" si="59"/>
        <v>22</v>
      </c>
      <c r="C891">
        <v>31</v>
      </c>
      <c r="D891" t="s">
        <v>2776</v>
      </c>
      <c r="E891" t="s">
        <v>1121</v>
      </c>
      <c r="F891" t="s">
        <v>1175</v>
      </c>
      <c r="G891">
        <v>24</v>
      </c>
      <c r="H891">
        <f t="shared" si="60"/>
        <v>6690</v>
      </c>
      <c r="I891" t="s">
        <v>2523</v>
      </c>
      <c r="J891" t="s">
        <v>2523</v>
      </c>
      <c r="K891" t="s">
        <v>2523</v>
      </c>
      <c r="L891" t="s">
        <v>2523</v>
      </c>
      <c r="M891" t="s">
        <v>2523</v>
      </c>
      <c r="N891" t="s">
        <v>2523</v>
      </c>
      <c r="O891" t="s">
        <v>2523</v>
      </c>
      <c r="P891" t="s">
        <v>2523</v>
      </c>
      <c r="Q891" t="s">
        <v>2523</v>
      </c>
      <c r="R891">
        <v>2230</v>
      </c>
      <c r="S891">
        <v>2230</v>
      </c>
      <c r="T891">
        <v>2230</v>
      </c>
      <c r="U891">
        <f t="shared" si="57"/>
        <v>1</v>
      </c>
    </row>
    <row r="892" spans="1:21">
      <c r="A892" t="str">
        <f t="shared" si="58"/>
        <v>31.1-23</v>
      </c>
      <c r="B892">
        <f t="shared" si="59"/>
        <v>23</v>
      </c>
      <c r="C892">
        <v>31</v>
      </c>
      <c r="D892" t="s">
        <v>1814</v>
      </c>
      <c r="E892" t="s">
        <v>1121</v>
      </c>
      <c r="F892" t="s">
        <v>1175</v>
      </c>
      <c r="G892">
        <v>24</v>
      </c>
      <c r="H892">
        <f t="shared" si="60"/>
        <v>8920</v>
      </c>
      <c r="I892">
        <v>2230</v>
      </c>
      <c r="J892">
        <v>2230</v>
      </c>
      <c r="K892">
        <v>2230</v>
      </c>
      <c r="L892">
        <v>2230</v>
      </c>
      <c r="M892" t="s">
        <v>2523</v>
      </c>
      <c r="N892" t="s">
        <v>2523</v>
      </c>
      <c r="O892" t="s">
        <v>2523</v>
      </c>
      <c r="P892" t="s">
        <v>2523</v>
      </c>
      <c r="Q892" t="s">
        <v>2523</v>
      </c>
      <c r="R892" t="s">
        <v>2523</v>
      </c>
      <c r="S892" t="s">
        <v>2523</v>
      </c>
      <c r="T892" t="s">
        <v>2523</v>
      </c>
      <c r="U892">
        <f t="shared" si="57"/>
        <v>1</v>
      </c>
    </row>
    <row r="893" spans="1:21">
      <c r="A893" t="str">
        <f t="shared" si="58"/>
        <v>31.1-24</v>
      </c>
      <c r="B893">
        <f t="shared" si="59"/>
        <v>24</v>
      </c>
      <c r="C893">
        <v>31</v>
      </c>
      <c r="D893" t="s">
        <v>1815</v>
      </c>
      <c r="E893" t="s">
        <v>1121</v>
      </c>
      <c r="F893" t="s">
        <v>1175</v>
      </c>
      <c r="G893">
        <v>24</v>
      </c>
      <c r="H893">
        <f t="shared" si="60"/>
        <v>26760</v>
      </c>
      <c r="I893">
        <v>2230</v>
      </c>
      <c r="J893">
        <v>2230</v>
      </c>
      <c r="K893">
        <v>2230</v>
      </c>
      <c r="L893">
        <v>2230</v>
      </c>
      <c r="M893">
        <v>2230</v>
      </c>
      <c r="N893">
        <v>2230</v>
      </c>
      <c r="O893">
        <v>2230</v>
      </c>
      <c r="P893">
        <v>2230</v>
      </c>
      <c r="Q893">
        <v>2230</v>
      </c>
      <c r="R893">
        <v>2230</v>
      </c>
      <c r="S893">
        <v>2230</v>
      </c>
      <c r="T893">
        <v>2230</v>
      </c>
      <c r="U893">
        <f t="shared" si="57"/>
        <v>1</v>
      </c>
    </row>
    <row r="894" spans="1:21">
      <c r="A894" t="str">
        <f t="shared" si="58"/>
        <v>31.1-25</v>
      </c>
      <c r="B894">
        <f t="shared" si="59"/>
        <v>25</v>
      </c>
      <c r="C894">
        <v>31</v>
      </c>
      <c r="D894" t="s">
        <v>1816</v>
      </c>
      <c r="E894" t="s">
        <v>1178</v>
      </c>
      <c r="F894" t="s">
        <v>1175</v>
      </c>
      <c r="G894">
        <v>12</v>
      </c>
      <c r="H894">
        <f t="shared" si="60"/>
        <v>54990</v>
      </c>
      <c r="I894">
        <v>6110</v>
      </c>
      <c r="J894">
        <v>6110</v>
      </c>
      <c r="K894">
        <v>6110</v>
      </c>
      <c r="L894">
        <v>6110</v>
      </c>
      <c r="M894">
        <v>6110</v>
      </c>
      <c r="N894">
        <v>6110</v>
      </c>
      <c r="O894">
        <v>6110</v>
      </c>
      <c r="P894">
        <v>6110</v>
      </c>
      <c r="Q894">
        <v>6110</v>
      </c>
      <c r="R894" t="s">
        <v>2523</v>
      </c>
      <c r="S894" t="s">
        <v>2523</v>
      </c>
      <c r="T894" t="s">
        <v>2523</v>
      </c>
      <c r="U894">
        <f t="shared" si="57"/>
        <v>1</v>
      </c>
    </row>
    <row r="895" spans="1:21">
      <c r="A895" t="str">
        <f t="shared" si="58"/>
        <v>31.1-26</v>
      </c>
      <c r="B895">
        <f t="shared" si="59"/>
        <v>26</v>
      </c>
      <c r="C895">
        <v>31</v>
      </c>
      <c r="D895" t="s">
        <v>1796</v>
      </c>
      <c r="E895" t="s">
        <v>1124</v>
      </c>
      <c r="F895" t="s">
        <v>1171</v>
      </c>
      <c r="G895">
        <v>60</v>
      </c>
      <c r="H895">
        <f t="shared" si="60"/>
        <v>9840</v>
      </c>
      <c r="I895">
        <v>820</v>
      </c>
      <c r="J895">
        <v>820</v>
      </c>
      <c r="K895">
        <v>820</v>
      </c>
      <c r="L895">
        <v>820</v>
      </c>
      <c r="M895">
        <v>820</v>
      </c>
      <c r="N895">
        <v>820</v>
      </c>
      <c r="O895">
        <v>820</v>
      </c>
      <c r="P895">
        <v>820</v>
      </c>
      <c r="Q895">
        <v>820</v>
      </c>
      <c r="R895">
        <v>820</v>
      </c>
      <c r="S895">
        <v>820</v>
      </c>
      <c r="T895">
        <v>820</v>
      </c>
      <c r="U895">
        <f t="shared" si="57"/>
        <v>1</v>
      </c>
    </row>
    <row r="896" spans="1:21">
      <c r="A896" t="str">
        <f t="shared" si="58"/>
        <v>31.1-27</v>
      </c>
      <c r="B896">
        <f t="shared" si="59"/>
        <v>27</v>
      </c>
      <c r="C896">
        <v>31</v>
      </c>
      <c r="D896" t="s">
        <v>2475</v>
      </c>
      <c r="E896" t="s">
        <v>1120</v>
      </c>
      <c r="F896" t="s">
        <v>1171</v>
      </c>
      <c r="G896">
        <v>60</v>
      </c>
      <c r="H896">
        <f t="shared" si="60"/>
        <v>30800</v>
      </c>
      <c r="I896" t="s">
        <v>2523</v>
      </c>
      <c r="J896">
        <v>2800</v>
      </c>
      <c r="K896">
        <v>2800</v>
      </c>
      <c r="L896">
        <v>2800</v>
      </c>
      <c r="M896">
        <v>2800</v>
      </c>
      <c r="N896">
        <v>2800</v>
      </c>
      <c r="O896">
        <v>2800</v>
      </c>
      <c r="P896">
        <v>2800</v>
      </c>
      <c r="Q896">
        <v>2800</v>
      </c>
      <c r="R896">
        <v>2800</v>
      </c>
      <c r="S896">
        <v>2800</v>
      </c>
      <c r="T896">
        <v>2800</v>
      </c>
      <c r="U896">
        <f t="shared" si="57"/>
        <v>1</v>
      </c>
    </row>
    <row r="897" spans="1:21">
      <c r="A897" t="str">
        <f t="shared" si="58"/>
        <v>31.1-28</v>
      </c>
      <c r="B897">
        <f t="shared" si="59"/>
        <v>28</v>
      </c>
      <c r="C897">
        <v>31</v>
      </c>
      <c r="D897" t="s">
        <v>1797</v>
      </c>
      <c r="E897" t="s">
        <v>1122</v>
      </c>
      <c r="F897" t="s">
        <v>1171</v>
      </c>
      <c r="G897">
        <v>30</v>
      </c>
      <c r="H897">
        <f t="shared" si="60"/>
        <v>93000</v>
      </c>
      <c r="I897">
        <v>7750</v>
      </c>
      <c r="J897">
        <v>7750</v>
      </c>
      <c r="K897">
        <v>7750</v>
      </c>
      <c r="L897">
        <v>7750</v>
      </c>
      <c r="M897">
        <v>7750</v>
      </c>
      <c r="N897">
        <v>7750</v>
      </c>
      <c r="O897">
        <v>7750</v>
      </c>
      <c r="P897">
        <v>7750</v>
      </c>
      <c r="Q897">
        <v>7750</v>
      </c>
      <c r="R897">
        <v>7750</v>
      </c>
      <c r="S897">
        <v>7750</v>
      </c>
      <c r="T897">
        <v>7750</v>
      </c>
      <c r="U897">
        <f t="shared" si="57"/>
        <v>1</v>
      </c>
    </row>
    <row r="898" spans="1:21">
      <c r="A898" t="str">
        <f t="shared" si="58"/>
        <v>32.1-1</v>
      </c>
      <c r="B898">
        <f t="shared" si="59"/>
        <v>1</v>
      </c>
      <c r="C898">
        <v>32</v>
      </c>
      <c r="D898" t="s">
        <v>1819</v>
      </c>
      <c r="E898" t="s">
        <v>1174</v>
      </c>
      <c r="F898" t="s">
        <v>1175</v>
      </c>
      <c r="G898">
        <v>48</v>
      </c>
      <c r="H898">
        <f t="shared" si="60"/>
        <v>32800</v>
      </c>
      <c r="I898">
        <v>3280</v>
      </c>
      <c r="J898">
        <v>3280</v>
      </c>
      <c r="K898">
        <v>3280</v>
      </c>
      <c r="L898">
        <v>3280</v>
      </c>
      <c r="M898">
        <v>3280</v>
      </c>
      <c r="N898">
        <v>3280</v>
      </c>
      <c r="O898">
        <v>3280</v>
      </c>
      <c r="P898">
        <v>3280</v>
      </c>
      <c r="Q898">
        <v>3280</v>
      </c>
      <c r="R898" t="s">
        <v>2523</v>
      </c>
      <c r="S898">
        <v>3280</v>
      </c>
      <c r="T898" t="s">
        <v>2523</v>
      </c>
      <c r="U898">
        <f t="shared" ref="U898:U961" si="61">COUNTIF($D:$D,D898)</f>
        <v>1</v>
      </c>
    </row>
    <row r="899" spans="1:21">
      <c r="A899" t="str">
        <f t="shared" si="58"/>
        <v>32.1-2</v>
      </c>
      <c r="B899">
        <f t="shared" si="59"/>
        <v>2</v>
      </c>
      <c r="C899">
        <v>32</v>
      </c>
      <c r="D899" t="s">
        <v>1820</v>
      </c>
      <c r="E899" t="s">
        <v>1174</v>
      </c>
      <c r="F899" t="s">
        <v>1175</v>
      </c>
      <c r="G899">
        <v>48</v>
      </c>
      <c r="H899">
        <f t="shared" si="60"/>
        <v>39360</v>
      </c>
      <c r="I899">
        <v>3280</v>
      </c>
      <c r="J899">
        <v>3280</v>
      </c>
      <c r="K899">
        <v>3280</v>
      </c>
      <c r="L899">
        <v>3280</v>
      </c>
      <c r="M899">
        <v>3280</v>
      </c>
      <c r="N899">
        <v>3280</v>
      </c>
      <c r="O899">
        <v>3280</v>
      </c>
      <c r="P899">
        <v>3280</v>
      </c>
      <c r="Q899">
        <v>3280</v>
      </c>
      <c r="R899">
        <v>3280</v>
      </c>
      <c r="S899">
        <v>3280</v>
      </c>
      <c r="T899">
        <v>3280</v>
      </c>
      <c r="U899">
        <f t="shared" si="61"/>
        <v>1</v>
      </c>
    </row>
    <row r="900" spans="1:21">
      <c r="A900" t="str">
        <f t="shared" si="58"/>
        <v>32.1-3</v>
      </c>
      <c r="B900">
        <f t="shared" si="59"/>
        <v>3</v>
      </c>
      <c r="C900">
        <v>32</v>
      </c>
      <c r="D900" t="s">
        <v>2777</v>
      </c>
      <c r="E900" t="s">
        <v>1174</v>
      </c>
      <c r="F900" t="s">
        <v>1175</v>
      </c>
      <c r="G900">
        <v>48</v>
      </c>
      <c r="H900">
        <f t="shared" si="60"/>
        <v>9840</v>
      </c>
      <c r="I900" t="s">
        <v>2523</v>
      </c>
      <c r="J900" t="s">
        <v>2523</v>
      </c>
      <c r="K900" t="s">
        <v>2523</v>
      </c>
      <c r="L900" t="s">
        <v>2523</v>
      </c>
      <c r="M900" t="s">
        <v>2523</v>
      </c>
      <c r="N900" t="s">
        <v>2523</v>
      </c>
      <c r="O900" t="s">
        <v>2523</v>
      </c>
      <c r="P900" t="s">
        <v>2523</v>
      </c>
      <c r="Q900" t="s">
        <v>2523</v>
      </c>
      <c r="R900">
        <v>3280</v>
      </c>
      <c r="S900">
        <v>3280</v>
      </c>
      <c r="T900">
        <v>3280</v>
      </c>
      <c r="U900">
        <f t="shared" si="61"/>
        <v>1</v>
      </c>
    </row>
    <row r="901" spans="1:21">
      <c r="A901" t="str">
        <f t="shared" si="58"/>
        <v>32.1-4</v>
      </c>
      <c r="B901">
        <f t="shared" si="59"/>
        <v>4</v>
      </c>
      <c r="C901">
        <v>32</v>
      </c>
      <c r="D901" t="s">
        <v>1821</v>
      </c>
      <c r="E901" t="s">
        <v>1119</v>
      </c>
      <c r="F901" t="s">
        <v>1175</v>
      </c>
      <c r="G901">
        <v>24</v>
      </c>
      <c r="H901">
        <f t="shared" si="60"/>
        <v>7200</v>
      </c>
      <c r="I901">
        <v>600</v>
      </c>
      <c r="J901">
        <v>600</v>
      </c>
      <c r="K901">
        <v>600</v>
      </c>
      <c r="L901">
        <v>600</v>
      </c>
      <c r="M901">
        <v>600</v>
      </c>
      <c r="N901">
        <v>600</v>
      </c>
      <c r="O901">
        <v>600</v>
      </c>
      <c r="P901">
        <v>600</v>
      </c>
      <c r="Q901">
        <v>600</v>
      </c>
      <c r="R901">
        <v>600</v>
      </c>
      <c r="S901">
        <v>600</v>
      </c>
      <c r="T901">
        <v>600</v>
      </c>
      <c r="U901">
        <f t="shared" si="61"/>
        <v>1</v>
      </c>
    </row>
    <row r="902" spans="1:21">
      <c r="A902" t="str">
        <f t="shared" si="58"/>
        <v>32.1-5</v>
      </c>
      <c r="B902">
        <f t="shared" si="59"/>
        <v>5</v>
      </c>
      <c r="C902">
        <v>32</v>
      </c>
      <c r="D902" t="s">
        <v>1822</v>
      </c>
      <c r="E902" t="s">
        <v>1119</v>
      </c>
      <c r="F902" t="s">
        <v>1175</v>
      </c>
      <c r="G902">
        <v>24</v>
      </c>
      <c r="H902">
        <f t="shared" si="60"/>
        <v>2400</v>
      </c>
      <c r="I902">
        <v>600</v>
      </c>
      <c r="J902">
        <v>600</v>
      </c>
      <c r="K902">
        <v>600</v>
      </c>
      <c r="L902">
        <v>600</v>
      </c>
      <c r="M902" t="s">
        <v>2523</v>
      </c>
      <c r="N902" t="s">
        <v>2523</v>
      </c>
      <c r="O902" t="s">
        <v>2523</v>
      </c>
      <c r="P902" t="s">
        <v>2523</v>
      </c>
      <c r="Q902" t="s">
        <v>2523</v>
      </c>
      <c r="R902" t="s">
        <v>2523</v>
      </c>
      <c r="S902" t="s">
        <v>2523</v>
      </c>
      <c r="T902" t="s">
        <v>2523</v>
      </c>
      <c r="U902">
        <f t="shared" si="61"/>
        <v>1</v>
      </c>
    </row>
    <row r="903" spans="1:21">
      <c r="A903" t="str">
        <f t="shared" si="58"/>
        <v>32.1-6</v>
      </c>
      <c r="B903">
        <f t="shared" si="59"/>
        <v>6</v>
      </c>
      <c r="C903">
        <v>32</v>
      </c>
      <c r="D903" t="s">
        <v>1823</v>
      </c>
      <c r="E903" t="s">
        <v>1119</v>
      </c>
      <c r="F903" t="s">
        <v>1175</v>
      </c>
      <c r="G903">
        <v>24</v>
      </c>
      <c r="H903">
        <f t="shared" si="60"/>
        <v>2400</v>
      </c>
      <c r="I903">
        <v>600</v>
      </c>
      <c r="J903">
        <v>600</v>
      </c>
      <c r="K903">
        <v>600</v>
      </c>
      <c r="L903">
        <v>600</v>
      </c>
      <c r="M903" t="s">
        <v>2523</v>
      </c>
      <c r="N903" t="s">
        <v>2523</v>
      </c>
      <c r="O903" t="s">
        <v>2523</v>
      </c>
      <c r="P903" t="s">
        <v>2523</v>
      </c>
      <c r="Q903" t="s">
        <v>2523</v>
      </c>
      <c r="R903" t="s">
        <v>2523</v>
      </c>
      <c r="S903" t="s">
        <v>2523</v>
      </c>
      <c r="T903" t="s">
        <v>2523</v>
      </c>
      <c r="U903">
        <f t="shared" si="61"/>
        <v>1</v>
      </c>
    </row>
    <row r="904" spans="1:21">
      <c r="A904" t="str">
        <f t="shared" si="58"/>
        <v>32.1-7</v>
      </c>
      <c r="B904">
        <f t="shared" si="59"/>
        <v>7</v>
      </c>
      <c r="C904">
        <v>32</v>
      </c>
      <c r="D904" t="s">
        <v>1824</v>
      </c>
      <c r="E904" t="s">
        <v>1119</v>
      </c>
      <c r="F904" t="s">
        <v>1175</v>
      </c>
      <c r="G904">
        <v>24</v>
      </c>
      <c r="H904">
        <f t="shared" si="60"/>
        <v>3600</v>
      </c>
      <c r="I904">
        <v>600</v>
      </c>
      <c r="J904">
        <v>600</v>
      </c>
      <c r="K904">
        <v>600</v>
      </c>
      <c r="L904">
        <v>600</v>
      </c>
      <c r="M904">
        <v>600</v>
      </c>
      <c r="N904">
        <v>600</v>
      </c>
      <c r="O904" t="s">
        <v>2523</v>
      </c>
      <c r="P904" t="s">
        <v>2523</v>
      </c>
      <c r="Q904" t="s">
        <v>2523</v>
      </c>
      <c r="R904" t="s">
        <v>2523</v>
      </c>
      <c r="S904" t="s">
        <v>2523</v>
      </c>
      <c r="T904" t="s">
        <v>2523</v>
      </c>
      <c r="U904">
        <f t="shared" si="61"/>
        <v>1</v>
      </c>
    </row>
    <row r="905" spans="1:21">
      <c r="A905" t="str">
        <f t="shared" si="58"/>
        <v>32.1-8</v>
      </c>
      <c r="B905">
        <f t="shared" si="59"/>
        <v>8</v>
      </c>
      <c r="C905">
        <v>32</v>
      </c>
      <c r="D905" t="s">
        <v>1825</v>
      </c>
      <c r="E905" t="s">
        <v>1119</v>
      </c>
      <c r="F905" t="s">
        <v>1175</v>
      </c>
      <c r="G905">
        <v>24</v>
      </c>
      <c r="H905">
        <f t="shared" si="60"/>
        <v>7200</v>
      </c>
      <c r="I905">
        <v>600</v>
      </c>
      <c r="J905">
        <v>600</v>
      </c>
      <c r="K905">
        <v>600</v>
      </c>
      <c r="L905">
        <v>600</v>
      </c>
      <c r="M905">
        <v>600</v>
      </c>
      <c r="N905">
        <v>600</v>
      </c>
      <c r="O905">
        <v>600</v>
      </c>
      <c r="P905">
        <v>600</v>
      </c>
      <c r="Q905">
        <v>600</v>
      </c>
      <c r="R905">
        <v>600</v>
      </c>
      <c r="S905">
        <v>600</v>
      </c>
      <c r="T905">
        <v>600</v>
      </c>
      <c r="U905">
        <f t="shared" si="61"/>
        <v>1</v>
      </c>
    </row>
    <row r="906" spans="1:21">
      <c r="A906" t="str">
        <f t="shared" si="58"/>
        <v>32.1-9</v>
      </c>
      <c r="B906">
        <f t="shared" si="59"/>
        <v>9</v>
      </c>
      <c r="C906">
        <v>32</v>
      </c>
      <c r="D906" t="s">
        <v>1826</v>
      </c>
      <c r="E906" t="s">
        <v>1119</v>
      </c>
      <c r="F906" t="s">
        <v>1175</v>
      </c>
      <c r="G906">
        <v>24</v>
      </c>
      <c r="H906">
        <f t="shared" si="60"/>
        <v>4800</v>
      </c>
      <c r="I906">
        <v>600</v>
      </c>
      <c r="J906">
        <v>600</v>
      </c>
      <c r="K906">
        <v>600</v>
      </c>
      <c r="L906">
        <v>600</v>
      </c>
      <c r="M906">
        <v>600</v>
      </c>
      <c r="N906">
        <v>600</v>
      </c>
      <c r="O906">
        <v>600</v>
      </c>
      <c r="P906">
        <v>600</v>
      </c>
      <c r="Q906" t="s">
        <v>2523</v>
      </c>
      <c r="R906" t="s">
        <v>2523</v>
      </c>
      <c r="S906" t="s">
        <v>2523</v>
      </c>
      <c r="T906" t="s">
        <v>2523</v>
      </c>
      <c r="U906">
        <f t="shared" si="61"/>
        <v>1</v>
      </c>
    </row>
    <row r="907" spans="1:21">
      <c r="A907" t="str">
        <f t="shared" si="58"/>
        <v>32.1-10</v>
      </c>
      <c r="B907">
        <f t="shared" si="59"/>
        <v>10</v>
      </c>
      <c r="C907">
        <v>32</v>
      </c>
      <c r="D907" t="s">
        <v>1827</v>
      </c>
      <c r="E907" t="s">
        <v>1119</v>
      </c>
      <c r="F907" t="s">
        <v>1175</v>
      </c>
      <c r="G907">
        <v>24</v>
      </c>
      <c r="H907">
        <f t="shared" si="60"/>
        <v>7200</v>
      </c>
      <c r="I907">
        <v>600</v>
      </c>
      <c r="J907">
        <v>600</v>
      </c>
      <c r="K907">
        <v>600</v>
      </c>
      <c r="L907">
        <v>600</v>
      </c>
      <c r="M907">
        <v>600</v>
      </c>
      <c r="N907">
        <v>600</v>
      </c>
      <c r="O907">
        <v>600</v>
      </c>
      <c r="P907">
        <v>600</v>
      </c>
      <c r="Q907">
        <v>600</v>
      </c>
      <c r="R907">
        <v>600</v>
      </c>
      <c r="S907">
        <v>600</v>
      </c>
      <c r="T907">
        <v>600</v>
      </c>
      <c r="U907">
        <f t="shared" si="61"/>
        <v>1</v>
      </c>
    </row>
    <row r="908" spans="1:21">
      <c r="A908" t="str">
        <f t="shared" si="58"/>
        <v>32.1-11</v>
      </c>
      <c r="B908">
        <f t="shared" si="59"/>
        <v>11</v>
      </c>
      <c r="C908">
        <v>32</v>
      </c>
      <c r="D908" t="s">
        <v>1828</v>
      </c>
      <c r="E908" t="s">
        <v>1119</v>
      </c>
      <c r="F908" t="s">
        <v>1175</v>
      </c>
      <c r="G908">
        <v>24</v>
      </c>
      <c r="H908">
        <f t="shared" si="60"/>
        <v>4800</v>
      </c>
      <c r="I908">
        <v>600</v>
      </c>
      <c r="J908">
        <v>600</v>
      </c>
      <c r="K908">
        <v>600</v>
      </c>
      <c r="L908">
        <v>600</v>
      </c>
      <c r="M908">
        <v>600</v>
      </c>
      <c r="N908">
        <v>600</v>
      </c>
      <c r="O908">
        <v>600</v>
      </c>
      <c r="P908">
        <v>600</v>
      </c>
      <c r="Q908" t="s">
        <v>2523</v>
      </c>
      <c r="R908" t="s">
        <v>2523</v>
      </c>
      <c r="S908" t="s">
        <v>2523</v>
      </c>
      <c r="T908" t="s">
        <v>2523</v>
      </c>
      <c r="U908">
        <f t="shared" si="61"/>
        <v>1</v>
      </c>
    </row>
    <row r="909" spans="1:21">
      <c r="A909" t="str">
        <f t="shared" si="58"/>
        <v>32.1-12</v>
      </c>
      <c r="B909">
        <f t="shared" si="59"/>
        <v>12</v>
      </c>
      <c r="C909">
        <v>32</v>
      </c>
      <c r="D909" t="s">
        <v>1829</v>
      </c>
      <c r="E909" t="s">
        <v>1119</v>
      </c>
      <c r="F909" t="s">
        <v>1175</v>
      </c>
      <c r="G909">
        <v>24</v>
      </c>
      <c r="H909">
        <f t="shared" si="60"/>
        <v>2400</v>
      </c>
      <c r="I909">
        <v>600</v>
      </c>
      <c r="J909">
        <v>600</v>
      </c>
      <c r="K909">
        <v>600</v>
      </c>
      <c r="L909">
        <v>600</v>
      </c>
      <c r="M909" t="s">
        <v>2523</v>
      </c>
      <c r="N909" t="s">
        <v>2523</v>
      </c>
      <c r="O909" t="s">
        <v>2523</v>
      </c>
      <c r="P909" t="s">
        <v>2523</v>
      </c>
      <c r="Q909" t="s">
        <v>2523</v>
      </c>
      <c r="R909" t="s">
        <v>2523</v>
      </c>
      <c r="S909" t="s">
        <v>2523</v>
      </c>
      <c r="T909" t="s">
        <v>2523</v>
      </c>
      <c r="U909">
        <f t="shared" si="61"/>
        <v>1</v>
      </c>
    </row>
    <row r="910" spans="1:21">
      <c r="A910" t="str">
        <f t="shared" si="58"/>
        <v>32.1-13</v>
      </c>
      <c r="B910">
        <f t="shared" si="59"/>
        <v>13</v>
      </c>
      <c r="C910">
        <v>32</v>
      </c>
      <c r="D910" t="s">
        <v>1830</v>
      </c>
      <c r="E910" t="s">
        <v>1119</v>
      </c>
      <c r="F910" t="s">
        <v>1175</v>
      </c>
      <c r="G910">
        <v>24</v>
      </c>
      <c r="H910">
        <f t="shared" si="60"/>
        <v>7200</v>
      </c>
      <c r="I910">
        <v>600</v>
      </c>
      <c r="J910">
        <v>600</v>
      </c>
      <c r="K910">
        <v>600</v>
      </c>
      <c r="L910">
        <v>600</v>
      </c>
      <c r="M910">
        <v>600</v>
      </c>
      <c r="N910">
        <v>600</v>
      </c>
      <c r="O910">
        <v>600</v>
      </c>
      <c r="P910">
        <v>600</v>
      </c>
      <c r="Q910">
        <v>600</v>
      </c>
      <c r="R910">
        <v>600</v>
      </c>
      <c r="S910">
        <v>600</v>
      </c>
      <c r="T910">
        <v>600</v>
      </c>
      <c r="U910">
        <f t="shared" si="61"/>
        <v>1</v>
      </c>
    </row>
    <row r="911" spans="1:21">
      <c r="A911" t="str">
        <f t="shared" si="58"/>
        <v>32.1-14</v>
      </c>
      <c r="B911">
        <f t="shared" si="59"/>
        <v>14</v>
      </c>
      <c r="C911">
        <v>32</v>
      </c>
      <c r="D911" t="s">
        <v>2778</v>
      </c>
      <c r="E911" t="s">
        <v>1119</v>
      </c>
      <c r="F911" t="s">
        <v>1175</v>
      </c>
      <c r="G911">
        <v>24</v>
      </c>
      <c r="H911">
        <f t="shared" si="60"/>
        <v>2400</v>
      </c>
      <c r="I911" t="s">
        <v>2523</v>
      </c>
      <c r="J911" t="s">
        <v>2523</v>
      </c>
      <c r="K911" t="s">
        <v>2523</v>
      </c>
      <c r="L911" t="s">
        <v>2523</v>
      </c>
      <c r="M911" t="s">
        <v>2523</v>
      </c>
      <c r="N911" t="s">
        <v>2523</v>
      </c>
      <c r="O911" t="s">
        <v>2523</v>
      </c>
      <c r="P911" t="s">
        <v>2523</v>
      </c>
      <c r="Q911">
        <v>600</v>
      </c>
      <c r="R911">
        <v>600</v>
      </c>
      <c r="S911">
        <v>600</v>
      </c>
      <c r="T911">
        <v>600</v>
      </c>
      <c r="U911">
        <f t="shared" si="61"/>
        <v>1</v>
      </c>
    </row>
    <row r="912" spans="1:21">
      <c r="A912" t="str">
        <f t="shared" si="58"/>
        <v>32.1-15</v>
      </c>
      <c r="B912">
        <f t="shared" si="59"/>
        <v>15</v>
      </c>
      <c r="C912">
        <v>32</v>
      </c>
      <c r="D912" t="s">
        <v>1831</v>
      </c>
      <c r="E912" t="s">
        <v>1119</v>
      </c>
      <c r="F912" t="s">
        <v>1175</v>
      </c>
      <c r="G912">
        <v>24</v>
      </c>
      <c r="H912">
        <f t="shared" si="60"/>
        <v>7200</v>
      </c>
      <c r="I912">
        <v>600</v>
      </c>
      <c r="J912">
        <v>600</v>
      </c>
      <c r="K912">
        <v>600</v>
      </c>
      <c r="L912">
        <v>600</v>
      </c>
      <c r="M912">
        <v>600</v>
      </c>
      <c r="N912">
        <v>600</v>
      </c>
      <c r="O912">
        <v>600</v>
      </c>
      <c r="P912">
        <v>600</v>
      </c>
      <c r="Q912">
        <v>600</v>
      </c>
      <c r="R912">
        <v>600</v>
      </c>
      <c r="S912">
        <v>600</v>
      </c>
      <c r="T912">
        <v>600</v>
      </c>
      <c r="U912">
        <f t="shared" si="61"/>
        <v>1</v>
      </c>
    </row>
    <row r="913" spans="1:21">
      <c r="A913" t="str">
        <f t="shared" si="58"/>
        <v>32.1-16</v>
      </c>
      <c r="B913">
        <f t="shared" si="59"/>
        <v>16</v>
      </c>
      <c r="C913">
        <v>32</v>
      </c>
      <c r="D913" t="s">
        <v>2779</v>
      </c>
      <c r="E913" t="s">
        <v>1119</v>
      </c>
      <c r="F913" t="s">
        <v>1175</v>
      </c>
      <c r="G913">
        <v>24</v>
      </c>
      <c r="H913">
        <f t="shared" si="60"/>
        <v>600</v>
      </c>
      <c r="I913" t="s">
        <v>2523</v>
      </c>
      <c r="J913" t="s">
        <v>2523</v>
      </c>
      <c r="K913" t="s">
        <v>2523</v>
      </c>
      <c r="L913" t="s">
        <v>2523</v>
      </c>
      <c r="M913" t="s">
        <v>2523</v>
      </c>
      <c r="N913" t="s">
        <v>2523</v>
      </c>
      <c r="O913" t="s">
        <v>2523</v>
      </c>
      <c r="P913" t="s">
        <v>2523</v>
      </c>
      <c r="Q913" t="s">
        <v>2523</v>
      </c>
      <c r="R913" t="s">
        <v>2523</v>
      </c>
      <c r="S913" t="s">
        <v>2523</v>
      </c>
      <c r="T913">
        <v>600</v>
      </c>
      <c r="U913">
        <f t="shared" si="61"/>
        <v>1</v>
      </c>
    </row>
    <row r="914" spans="1:21">
      <c r="A914" t="str">
        <f t="shared" si="58"/>
        <v>32.1-17</v>
      </c>
      <c r="B914">
        <f t="shared" si="59"/>
        <v>17</v>
      </c>
      <c r="C914">
        <v>32</v>
      </c>
      <c r="D914" t="s">
        <v>1832</v>
      </c>
      <c r="E914" t="s">
        <v>1119</v>
      </c>
      <c r="F914" t="s">
        <v>1175</v>
      </c>
      <c r="G914">
        <v>24</v>
      </c>
      <c r="H914">
        <f t="shared" si="60"/>
        <v>2400</v>
      </c>
      <c r="I914">
        <v>600</v>
      </c>
      <c r="J914">
        <v>600</v>
      </c>
      <c r="K914">
        <v>600</v>
      </c>
      <c r="L914">
        <v>600</v>
      </c>
      <c r="M914" t="s">
        <v>2523</v>
      </c>
      <c r="N914" t="s">
        <v>2523</v>
      </c>
      <c r="O914" t="s">
        <v>2523</v>
      </c>
      <c r="P914" t="s">
        <v>2523</v>
      </c>
      <c r="Q914" t="s">
        <v>2523</v>
      </c>
      <c r="R914" t="s">
        <v>2523</v>
      </c>
      <c r="S914" t="s">
        <v>2523</v>
      </c>
      <c r="T914" t="s">
        <v>2523</v>
      </c>
      <c r="U914">
        <f t="shared" si="61"/>
        <v>1</v>
      </c>
    </row>
    <row r="915" spans="1:21">
      <c r="A915" t="str">
        <f t="shared" si="58"/>
        <v>32.1-18</v>
      </c>
      <c r="B915">
        <f t="shared" si="59"/>
        <v>18</v>
      </c>
      <c r="C915">
        <v>32</v>
      </c>
      <c r="D915" t="s">
        <v>1833</v>
      </c>
      <c r="E915" t="s">
        <v>1121</v>
      </c>
      <c r="F915" t="s">
        <v>1175</v>
      </c>
      <c r="G915">
        <v>24</v>
      </c>
      <c r="H915">
        <f t="shared" si="60"/>
        <v>26760</v>
      </c>
      <c r="I915">
        <v>2230</v>
      </c>
      <c r="J915">
        <v>2230</v>
      </c>
      <c r="K915">
        <v>2230</v>
      </c>
      <c r="L915">
        <v>2230</v>
      </c>
      <c r="M915">
        <v>2230</v>
      </c>
      <c r="N915">
        <v>2230</v>
      </c>
      <c r="O915">
        <v>2230</v>
      </c>
      <c r="P915">
        <v>2230</v>
      </c>
      <c r="Q915">
        <v>2230</v>
      </c>
      <c r="R915">
        <v>2230</v>
      </c>
      <c r="S915">
        <v>2230</v>
      </c>
      <c r="T915">
        <v>2230</v>
      </c>
      <c r="U915">
        <f t="shared" si="61"/>
        <v>1</v>
      </c>
    </row>
    <row r="916" spans="1:21">
      <c r="A916" t="str">
        <f t="shared" si="58"/>
        <v>32.1-19</v>
      </c>
      <c r="B916">
        <f t="shared" si="59"/>
        <v>19</v>
      </c>
      <c r="C916">
        <v>32</v>
      </c>
      <c r="D916" t="s">
        <v>1834</v>
      </c>
      <c r="E916" t="s">
        <v>1121</v>
      </c>
      <c r="F916" t="s">
        <v>1175</v>
      </c>
      <c r="G916">
        <v>24</v>
      </c>
      <c r="H916">
        <f t="shared" si="60"/>
        <v>8920</v>
      </c>
      <c r="I916">
        <v>2230</v>
      </c>
      <c r="J916">
        <v>2230</v>
      </c>
      <c r="K916">
        <v>2230</v>
      </c>
      <c r="L916">
        <v>2230</v>
      </c>
      <c r="M916" t="s">
        <v>2523</v>
      </c>
      <c r="N916" t="s">
        <v>2523</v>
      </c>
      <c r="O916" t="s">
        <v>2523</v>
      </c>
      <c r="P916" t="s">
        <v>2523</v>
      </c>
      <c r="Q916" t="s">
        <v>2523</v>
      </c>
      <c r="R916" t="s">
        <v>2523</v>
      </c>
      <c r="S916" t="s">
        <v>2523</v>
      </c>
      <c r="T916" t="s">
        <v>2523</v>
      </c>
      <c r="U916">
        <f t="shared" si="61"/>
        <v>1</v>
      </c>
    </row>
    <row r="917" spans="1:21">
      <c r="A917" t="str">
        <f t="shared" si="58"/>
        <v>32.1-20</v>
      </c>
      <c r="B917">
        <f t="shared" si="59"/>
        <v>20</v>
      </c>
      <c r="C917">
        <v>32</v>
      </c>
      <c r="D917" t="s">
        <v>1835</v>
      </c>
      <c r="E917" t="s">
        <v>1121</v>
      </c>
      <c r="F917" t="s">
        <v>1175</v>
      </c>
      <c r="G917">
        <v>24</v>
      </c>
      <c r="H917">
        <f t="shared" si="60"/>
        <v>26760</v>
      </c>
      <c r="I917">
        <v>2230</v>
      </c>
      <c r="J917">
        <v>2230</v>
      </c>
      <c r="K917">
        <v>2230</v>
      </c>
      <c r="L917">
        <v>2230</v>
      </c>
      <c r="M917">
        <v>2230</v>
      </c>
      <c r="N917">
        <v>2230</v>
      </c>
      <c r="O917">
        <v>2230</v>
      </c>
      <c r="P917">
        <v>2230</v>
      </c>
      <c r="Q917">
        <v>2230</v>
      </c>
      <c r="R917">
        <v>2230</v>
      </c>
      <c r="S917">
        <v>2230</v>
      </c>
      <c r="T917">
        <v>2230</v>
      </c>
      <c r="U917">
        <f t="shared" si="61"/>
        <v>1</v>
      </c>
    </row>
    <row r="918" spans="1:21">
      <c r="A918" t="str">
        <f t="shared" si="58"/>
        <v>32.1-21</v>
      </c>
      <c r="B918">
        <f t="shared" si="59"/>
        <v>21</v>
      </c>
      <c r="C918">
        <v>32</v>
      </c>
      <c r="D918" t="s">
        <v>2780</v>
      </c>
      <c r="E918" t="s">
        <v>1121</v>
      </c>
      <c r="F918" t="s">
        <v>1175</v>
      </c>
      <c r="G918">
        <v>24</v>
      </c>
      <c r="H918">
        <f t="shared" si="60"/>
        <v>6690</v>
      </c>
      <c r="I918" t="s">
        <v>2523</v>
      </c>
      <c r="J918" t="s">
        <v>2523</v>
      </c>
      <c r="K918" t="s">
        <v>2523</v>
      </c>
      <c r="L918" t="s">
        <v>2523</v>
      </c>
      <c r="M918" t="s">
        <v>2523</v>
      </c>
      <c r="N918" t="s">
        <v>2523</v>
      </c>
      <c r="O918" t="s">
        <v>2523</v>
      </c>
      <c r="P918" t="s">
        <v>2523</v>
      </c>
      <c r="Q918" t="s">
        <v>2523</v>
      </c>
      <c r="R918">
        <v>2230</v>
      </c>
      <c r="S918">
        <v>2230</v>
      </c>
      <c r="T918">
        <v>2230</v>
      </c>
      <c r="U918">
        <f t="shared" si="61"/>
        <v>1</v>
      </c>
    </row>
    <row r="919" spans="1:21">
      <c r="A919" t="str">
        <f t="shared" si="58"/>
        <v>32.1-22</v>
      </c>
      <c r="B919">
        <f t="shared" si="59"/>
        <v>22</v>
      </c>
      <c r="C919">
        <v>32</v>
      </c>
      <c r="D919" t="s">
        <v>2781</v>
      </c>
      <c r="E919" t="s">
        <v>1121</v>
      </c>
      <c r="F919" t="s">
        <v>1175</v>
      </c>
      <c r="G919">
        <v>24</v>
      </c>
      <c r="H919">
        <f t="shared" si="60"/>
        <v>8920</v>
      </c>
      <c r="I919" t="s">
        <v>2523</v>
      </c>
      <c r="J919" t="s">
        <v>2523</v>
      </c>
      <c r="K919" t="s">
        <v>2523</v>
      </c>
      <c r="L919" t="s">
        <v>2523</v>
      </c>
      <c r="M919" t="s">
        <v>2523</v>
      </c>
      <c r="N919" t="s">
        <v>2523</v>
      </c>
      <c r="O919" t="s">
        <v>2523</v>
      </c>
      <c r="P919" t="s">
        <v>2523</v>
      </c>
      <c r="Q919">
        <v>2230</v>
      </c>
      <c r="R919">
        <v>2230</v>
      </c>
      <c r="S919">
        <v>2230</v>
      </c>
      <c r="T919">
        <v>2230</v>
      </c>
      <c r="U919">
        <f t="shared" si="61"/>
        <v>1</v>
      </c>
    </row>
    <row r="920" spans="1:21">
      <c r="A920" t="str">
        <f t="shared" si="58"/>
        <v>32.1-23</v>
      </c>
      <c r="B920">
        <f t="shared" si="59"/>
        <v>23</v>
      </c>
      <c r="C920">
        <v>32</v>
      </c>
      <c r="D920" t="s">
        <v>1836</v>
      </c>
      <c r="E920" t="s">
        <v>1121</v>
      </c>
      <c r="F920" t="s">
        <v>1175</v>
      </c>
      <c r="G920">
        <v>24</v>
      </c>
      <c r="H920">
        <f t="shared" si="60"/>
        <v>8920</v>
      </c>
      <c r="I920">
        <v>2230</v>
      </c>
      <c r="J920">
        <v>2230</v>
      </c>
      <c r="K920">
        <v>2230</v>
      </c>
      <c r="L920">
        <v>2230</v>
      </c>
      <c r="M920" t="s">
        <v>2523</v>
      </c>
      <c r="N920" t="s">
        <v>2523</v>
      </c>
      <c r="O920" t="s">
        <v>2523</v>
      </c>
      <c r="P920" t="s">
        <v>2523</v>
      </c>
      <c r="Q920" t="s">
        <v>2523</v>
      </c>
      <c r="R920" t="s">
        <v>2523</v>
      </c>
      <c r="S920" t="s">
        <v>2523</v>
      </c>
      <c r="T920" t="s">
        <v>2523</v>
      </c>
      <c r="U920">
        <f t="shared" si="61"/>
        <v>1</v>
      </c>
    </row>
    <row r="921" spans="1:21">
      <c r="A921" t="str">
        <f t="shared" si="58"/>
        <v>32.1-24</v>
      </c>
      <c r="B921">
        <f t="shared" si="59"/>
        <v>24</v>
      </c>
      <c r="C921">
        <v>32</v>
      </c>
      <c r="D921" t="s">
        <v>1837</v>
      </c>
      <c r="E921" t="s">
        <v>1121</v>
      </c>
      <c r="F921" t="s">
        <v>1175</v>
      </c>
      <c r="G921">
        <v>24</v>
      </c>
      <c r="H921">
        <f t="shared" si="60"/>
        <v>26760</v>
      </c>
      <c r="I921">
        <v>2230</v>
      </c>
      <c r="J921">
        <v>2230</v>
      </c>
      <c r="K921">
        <v>2230</v>
      </c>
      <c r="L921">
        <v>2230</v>
      </c>
      <c r="M921">
        <v>2230</v>
      </c>
      <c r="N921">
        <v>2230</v>
      </c>
      <c r="O921">
        <v>2230</v>
      </c>
      <c r="P921">
        <v>2230</v>
      </c>
      <c r="Q921">
        <v>2230</v>
      </c>
      <c r="R921">
        <v>2230</v>
      </c>
      <c r="S921">
        <v>2230</v>
      </c>
      <c r="T921">
        <v>2230</v>
      </c>
      <c r="U921">
        <f t="shared" si="61"/>
        <v>1</v>
      </c>
    </row>
    <row r="922" spans="1:21">
      <c r="A922" t="str">
        <f t="shared" si="58"/>
        <v>32.1-25</v>
      </c>
      <c r="B922">
        <f t="shared" si="59"/>
        <v>25</v>
      </c>
      <c r="C922">
        <v>32</v>
      </c>
      <c r="D922" t="s">
        <v>2782</v>
      </c>
      <c r="E922" t="s">
        <v>1121</v>
      </c>
      <c r="F922" t="s">
        <v>1175</v>
      </c>
      <c r="G922">
        <v>24</v>
      </c>
      <c r="H922">
        <f t="shared" si="60"/>
        <v>6690</v>
      </c>
      <c r="I922" t="s">
        <v>2523</v>
      </c>
      <c r="J922" t="s">
        <v>2523</v>
      </c>
      <c r="K922" t="s">
        <v>2523</v>
      </c>
      <c r="L922" t="s">
        <v>2523</v>
      </c>
      <c r="M922" t="s">
        <v>2523</v>
      </c>
      <c r="N922" t="s">
        <v>2523</v>
      </c>
      <c r="O922" t="s">
        <v>2523</v>
      </c>
      <c r="P922" t="s">
        <v>2523</v>
      </c>
      <c r="Q922" t="s">
        <v>2523</v>
      </c>
      <c r="R922">
        <v>2230</v>
      </c>
      <c r="S922">
        <v>2230</v>
      </c>
      <c r="T922">
        <v>2230</v>
      </c>
      <c r="U922">
        <f t="shared" si="61"/>
        <v>1</v>
      </c>
    </row>
    <row r="923" spans="1:21">
      <c r="A923" t="str">
        <f t="shared" si="58"/>
        <v>32.1-26</v>
      </c>
      <c r="B923">
        <f t="shared" si="59"/>
        <v>26</v>
      </c>
      <c r="C923">
        <v>32</v>
      </c>
      <c r="D923" t="s">
        <v>1838</v>
      </c>
      <c r="E923" t="s">
        <v>1178</v>
      </c>
      <c r="F923" t="s">
        <v>1175</v>
      </c>
      <c r="G923">
        <v>12</v>
      </c>
      <c r="H923">
        <f t="shared" si="60"/>
        <v>48880</v>
      </c>
      <c r="I923">
        <v>6110</v>
      </c>
      <c r="J923">
        <v>6110</v>
      </c>
      <c r="K923">
        <v>6110</v>
      </c>
      <c r="L923">
        <v>6110</v>
      </c>
      <c r="M923">
        <v>6110</v>
      </c>
      <c r="N923" t="s">
        <v>2523</v>
      </c>
      <c r="O923" t="s">
        <v>2523</v>
      </c>
      <c r="P923" t="s">
        <v>2523</v>
      </c>
      <c r="Q923" t="s">
        <v>2523</v>
      </c>
      <c r="R923">
        <v>6110</v>
      </c>
      <c r="S923">
        <v>6110</v>
      </c>
      <c r="T923">
        <v>6110</v>
      </c>
      <c r="U923">
        <f t="shared" si="61"/>
        <v>1</v>
      </c>
    </row>
    <row r="924" spans="1:21">
      <c r="A924" t="str">
        <f t="shared" si="58"/>
        <v>32.1-27</v>
      </c>
      <c r="B924">
        <f t="shared" si="59"/>
        <v>27</v>
      </c>
      <c r="C924">
        <v>32</v>
      </c>
      <c r="D924" t="s">
        <v>1817</v>
      </c>
      <c r="E924" t="s">
        <v>1124</v>
      </c>
      <c r="F924" t="s">
        <v>1171</v>
      </c>
      <c r="G924">
        <v>60</v>
      </c>
      <c r="H924">
        <f t="shared" si="60"/>
        <v>9840</v>
      </c>
      <c r="I924">
        <v>820</v>
      </c>
      <c r="J924">
        <v>820</v>
      </c>
      <c r="K924">
        <v>820</v>
      </c>
      <c r="L924">
        <v>820</v>
      </c>
      <c r="M924">
        <v>820</v>
      </c>
      <c r="N924">
        <v>820</v>
      </c>
      <c r="O924">
        <v>820</v>
      </c>
      <c r="P924">
        <v>820</v>
      </c>
      <c r="Q924">
        <v>820</v>
      </c>
      <c r="R924">
        <v>820</v>
      </c>
      <c r="S924">
        <v>820</v>
      </c>
      <c r="T924">
        <v>820</v>
      </c>
      <c r="U924">
        <f t="shared" si="61"/>
        <v>1</v>
      </c>
    </row>
    <row r="925" spans="1:21">
      <c r="A925" t="str">
        <f t="shared" si="58"/>
        <v>32.1-28</v>
      </c>
      <c r="B925">
        <f t="shared" si="59"/>
        <v>28</v>
      </c>
      <c r="C925">
        <v>32</v>
      </c>
      <c r="D925" t="s">
        <v>1818</v>
      </c>
      <c r="E925" t="s">
        <v>1120</v>
      </c>
      <c r="F925" t="s">
        <v>1171</v>
      </c>
      <c r="G925">
        <v>60</v>
      </c>
      <c r="H925">
        <f t="shared" si="60"/>
        <v>33600</v>
      </c>
      <c r="I925">
        <v>2800</v>
      </c>
      <c r="J925">
        <v>2800</v>
      </c>
      <c r="K925">
        <v>2800</v>
      </c>
      <c r="L925">
        <v>2800</v>
      </c>
      <c r="M925">
        <v>2800</v>
      </c>
      <c r="N925">
        <v>2800</v>
      </c>
      <c r="O925">
        <v>2800</v>
      </c>
      <c r="P925">
        <v>2800</v>
      </c>
      <c r="Q925">
        <v>2800</v>
      </c>
      <c r="R925">
        <v>2800</v>
      </c>
      <c r="S925">
        <v>2800</v>
      </c>
      <c r="T925">
        <v>2800</v>
      </c>
      <c r="U925">
        <f t="shared" si="61"/>
        <v>1</v>
      </c>
    </row>
    <row r="926" spans="1:21">
      <c r="A926" t="str">
        <f t="shared" si="58"/>
        <v>32.1-29</v>
      </c>
      <c r="B926">
        <f t="shared" si="59"/>
        <v>29</v>
      </c>
      <c r="C926">
        <v>32</v>
      </c>
      <c r="D926" t="s">
        <v>1839</v>
      </c>
      <c r="E926" t="s">
        <v>1122</v>
      </c>
      <c r="F926" t="s">
        <v>1171</v>
      </c>
      <c r="G926">
        <v>30</v>
      </c>
      <c r="H926">
        <f t="shared" si="60"/>
        <v>93000</v>
      </c>
      <c r="I926">
        <v>7750</v>
      </c>
      <c r="J926">
        <v>7750</v>
      </c>
      <c r="K926">
        <v>7750</v>
      </c>
      <c r="L926">
        <v>7750</v>
      </c>
      <c r="M926">
        <v>7750</v>
      </c>
      <c r="N926">
        <v>7750</v>
      </c>
      <c r="O926">
        <v>7750</v>
      </c>
      <c r="P926">
        <v>7750</v>
      </c>
      <c r="Q926">
        <v>7750</v>
      </c>
      <c r="R926">
        <v>7750</v>
      </c>
      <c r="S926">
        <v>7750</v>
      </c>
      <c r="T926">
        <v>7750</v>
      </c>
      <c r="U926">
        <f t="shared" si="61"/>
        <v>1</v>
      </c>
    </row>
    <row r="927" spans="1:21">
      <c r="A927" t="str">
        <f t="shared" si="58"/>
        <v>33.1-1</v>
      </c>
      <c r="B927">
        <f t="shared" si="59"/>
        <v>1</v>
      </c>
      <c r="C927">
        <v>33</v>
      </c>
      <c r="D927" t="s">
        <v>2476</v>
      </c>
      <c r="E927" t="s">
        <v>1174</v>
      </c>
      <c r="F927" t="s">
        <v>1175</v>
      </c>
      <c r="G927">
        <v>48</v>
      </c>
      <c r="H927">
        <f t="shared" si="60"/>
        <v>26240</v>
      </c>
      <c r="I927" t="s">
        <v>2523</v>
      </c>
      <c r="J927" t="s">
        <v>2523</v>
      </c>
      <c r="K927" t="s">
        <v>2523</v>
      </c>
      <c r="L927" t="s">
        <v>2523</v>
      </c>
      <c r="M927">
        <v>3280</v>
      </c>
      <c r="N927">
        <v>3280</v>
      </c>
      <c r="O927">
        <v>3280</v>
      </c>
      <c r="P927">
        <v>3280</v>
      </c>
      <c r="Q927">
        <v>3280</v>
      </c>
      <c r="R927">
        <v>3280</v>
      </c>
      <c r="S927">
        <v>3280</v>
      </c>
      <c r="T927">
        <v>3280</v>
      </c>
      <c r="U927">
        <f t="shared" si="61"/>
        <v>1</v>
      </c>
    </row>
    <row r="928" spans="1:21">
      <c r="A928" t="str">
        <f t="shared" si="58"/>
        <v>33.1-2</v>
      </c>
      <c r="B928">
        <f t="shared" si="59"/>
        <v>2</v>
      </c>
      <c r="C928">
        <v>33</v>
      </c>
      <c r="D928" t="s">
        <v>2477</v>
      </c>
      <c r="E928" t="s">
        <v>1174</v>
      </c>
      <c r="F928" t="s">
        <v>1175</v>
      </c>
      <c r="G928">
        <v>48</v>
      </c>
      <c r="H928">
        <f t="shared" si="60"/>
        <v>26240</v>
      </c>
      <c r="I928" t="s">
        <v>2523</v>
      </c>
      <c r="J928" t="s">
        <v>2523</v>
      </c>
      <c r="K928" t="s">
        <v>2523</v>
      </c>
      <c r="L928" t="s">
        <v>2523</v>
      </c>
      <c r="M928">
        <v>3280</v>
      </c>
      <c r="N928">
        <v>3280</v>
      </c>
      <c r="O928">
        <v>3280</v>
      </c>
      <c r="P928">
        <v>3280</v>
      </c>
      <c r="Q928">
        <v>3280</v>
      </c>
      <c r="R928">
        <v>3280</v>
      </c>
      <c r="S928">
        <v>3280</v>
      </c>
      <c r="T928">
        <v>3280</v>
      </c>
      <c r="U928">
        <f t="shared" si="61"/>
        <v>1</v>
      </c>
    </row>
    <row r="929" spans="1:21">
      <c r="A929" t="str">
        <f t="shared" si="58"/>
        <v>33.1-3</v>
      </c>
      <c r="B929">
        <f t="shared" si="59"/>
        <v>3</v>
      </c>
      <c r="C929">
        <v>33</v>
      </c>
      <c r="D929" t="s">
        <v>1842</v>
      </c>
      <c r="E929" t="s">
        <v>1174</v>
      </c>
      <c r="F929" t="s">
        <v>1175</v>
      </c>
      <c r="G929">
        <v>48</v>
      </c>
      <c r="H929">
        <f t="shared" si="60"/>
        <v>39360</v>
      </c>
      <c r="I929">
        <v>3280</v>
      </c>
      <c r="J929">
        <v>3280</v>
      </c>
      <c r="K929">
        <v>3280</v>
      </c>
      <c r="L929">
        <v>3280</v>
      </c>
      <c r="M929">
        <v>3280</v>
      </c>
      <c r="N929">
        <v>3280</v>
      </c>
      <c r="O929">
        <v>3280</v>
      </c>
      <c r="P929">
        <v>3280</v>
      </c>
      <c r="Q929">
        <v>3280</v>
      </c>
      <c r="R929">
        <v>3280</v>
      </c>
      <c r="S929">
        <v>3280</v>
      </c>
      <c r="T929">
        <v>3280</v>
      </c>
      <c r="U929">
        <f t="shared" si="61"/>
        <v>1</v>
      </c>
    </row>
    <row r="930" spans="1:21">
      <c r="A930" t="str">
        <f t="shared" ref="A930:A993" si="62">CONCATENATE(C930,".1-",B930)</f>
        <v>33.1-4</v>
      </c>
      <c r="B930">
        <f t="shared" ref="B930:B993" si="63">IF(C930&lt;&gt;C929,1,B929+1)</f>
        <v>4</v>
      </c>
      <c r="C930">
        <v>33</v>
      </c>
      <c r="D930" t="s">
        <v>1843</v>
      </c>
      <c r="E930" t="s">
        <v>1119</v>
      </c>
      <c r="F930" t="s">
        <v>1175</v>
      </c>
      <c r="G930">
        <v>24</v>
      </c>
      <c r="H930">
        <f t="shared" si="60"/>
        <v>7200</v>
      </c>
      <c r="I930">
        <v>600</v>
      </c>
      <c r="J930">
        <v>600</v>
      </c>
      <c r="K930">
        <v>600</v>
      </c>
      <c r="L930">
        <v>600</v>
      </c>
      <c r="M930">
        <v>600</v>
      </c>
      <c r="N930">
        <v>600</v>
      </c>
      <c r="O930">
        <v>600</v>
      </c>
      <c r="P930">
        <v>600</v>
      </c>
      <c r="Q930">
        <v>600</v>
      </c>
      <c r="R930">
        <v>600</v>
      </c>
      <c r="S930">
        <v>600</v>
      </c>
      <c r="T930">
        <v>600</v>
      </c>
      <c r="U930">
        <f t="shared" si="61"/>
        <v>1</v>
      </c>
    </row>
    <row r="931" spans="1:21">
      <c r="A931" t="str">
        <f t="shared" si="62"/>
        <v>33.1-5</v>
      </c>
      <c r="B931">
        <f t="shared" si="63"/>
        <v>5</v>
      </c>
      <c r="C931">
        <v>33</v>
      </c>
      <c r="D931" t="s">
        <v>1844</v>
      </c>
      <c r="E931" t="s">
        <v>1119</v>
      </c>
      <c r="F931" t="s">
        <v>1175</v>
      </c>
      <c r="G931">
        <v>24</v>
      </c>
      <c r="H931">
        <f t="shared" si="60"/>
        <v>7200</v>
      </c>
      <c r="I931">
        <v>600</v>
      </c>
      <c r="J931">
        <v>600</v>
      </c>
      <c r="K931">
        <v>600</v>
      </c>
      <c r="L931">
        <v>600</v>
      </c>
      <c r="M931">
        <v>600</v>
      </c>
      <c r="N931">
        <v>600</v>
      </c>
      <c r="O931">
        <v>600</v>
      </c>
      <c r="P931">
        <v>600</v>
      </c>
      <c r="Q931">
        <v>600</v>
      </c>
      <c r="R931">
        <v>600</v>
      </c>
      <c r="S931">
        <v>600</v>
      </c>
      <c r="T931">
        <v>600</v>
      </c>
      <c r="U931">
        <f t="shared" si="61"/>
        <v>1</v>
      </c>
    </row>
    <row r="932" spans="1:21">
      <c r="A932" t="str">
        <f t="shared" si="62"/>
        <v>33.1-6</v>
      </c>
      <c r="B932">
        <f t="shared" si="63"/>
        <v>6</v>
      </c>
      <c r="C932">
        <v>33</v>
      </c>
      <c r="D932" t="s">
        <v>1845</v>
      </c>
      <c r="E932" t="s">
        <v>1119</v>
      </c>
      <c r="F932" t="s">
        <v>1175</v>
      </c>
      <c r="G932">
        <v>24</v>
      </c>
      <c r="H932">
        <f t="shared" si="60"/>
        <v>5400</v>
      </c>
      <c r="I932">
        <v>600</v>
      </c>
      <c r="J932">
        <v>600</v>
      </c>
      <c r="K932">
        <v>600</v>
      </c>
      <c r="L932">
        <v>600</v>
      </c>
      <c r="M932">
        <v>600</v>
      </c>
      <c r="N932">
        <v>600</v>
      </c>
      <c r="O932">
        <v>600</v>
      </c>
      <c r="P932">
        <v>600</v>
      </c>
      <c r="Q932">
        <v>600</v>
      </c>
      <c r="R932" t="s">
        <v>2523</v>
      </c>
      <c r="S932" t="s">
        <v>2523</v>
      </c>
      <c r="T932" t="s">
        <v>2523</v>
      </c>
      <c r="U932">
        <f t="shared" si="61"/>
        <v>1</v>
      </c>
    </row>
    <row r="933" spans="1:21">
      <c r="A933" t="str">
        <f t="shared" si="62"/>
        <v>33.1-7</v>
      </c>
      <c r="B933">
        <f t="shared" si="63"/>
        <v>7</v>
      </c>
      <c r="C933">
        <v>33</v>
      </c>
      <c r="D933" t="s">
        <v>1846</v>
      </c>
      <c r="E933" t="s">
        <v>1119</v>
      </c>
      <c r="F933" t="s">
        <v>1175</v>
      </c>
      <c r="G933">
        <v>24</v>
      </c>
      <c r="H933">
        <f t="shared" si="60"/>
        <v>6600</v>
      </c>
      <c r="I933">
        <v>600</v>
      </c>
      <c r="J933">
        <v>600</v>
      </c>
      <c r="K933">
        <v>600</v>
      </c>
      <c r="L933">
        <v>600</v>
      </c>
      <c r="M933">
        <v>600</v>
      </c>
      <c r="N933">
        <v>600</v>
      </c>
      <c r="O933">
        <v>600</v>
      </c>
      <c r="P933">
        <v>600</v>
      </c>
      <c r="Q933">
        <v>600</v>
      </c>
      <c r="R933">
        <v>600</v>
      </c>
      <c r="S933">
        <v>600</v>
      </c>
      <c r="T933" t="s">
        <v>2523</v>
      </c>
      <c r="U933">
        <f t="shared" si="61"/>
        <v>1</v>
      </c>
    </row>
    <row r="934" spans="1:21">
      <c r="A934" t="str">
        <f t="shared" si="62"/>
        <v>33.1-8</v>
      </c>
      <c r="B934">
        <f t="shared" si="63"/>
        <v>8</v>
      </c>
      <c r="C934">
        <v>33</v>
      </c>
      <c r="D934" t="s">
        <v>1847</v>
      </c>
      <c r="E934" t="s">
        <v>1119</v>
      </c>
      <c r="F934" t="s">
        <v>1175</v>
      </c>
      <c r="G934">
        <v>24</v>
      </c>
      <c r="H934">
        <f t="shared" si="60"/>
        <v>2400</v>
      </c>
      <c r="I934">
        <v>600</v>
      </c>
      <c r="J934">
        <v>600</v>
      </c>
      <c r="K934">
        <v>600</v>
      </c>
      <c r="L934">
        <v>600</v>
      </c>
      <c r="M934" t="s">
        <v>2523</v>
      </c>
      <c r="N934" t="s">
        <v>2523</v>
      </c>
      <c r="O934" t="s">
        <v>2523</v>
      </c>
      <c r="P934" t="s">
        <v>2523</v>
      </c>
      <c r="Q934" t="s">
        <v>2523</v>
      </c>
      <c r="R934" t="s">
        <v>2523</v>
      </c>
      <c r="S934" t="s">
        <v>2523</v>
      </c>
      <c r="T934" t="s">
        <v>2523</v>
      </c>
      <c r="U934">
        <f t="shared" si="61"/>
        <v>2</v>
      </c>
    </row>
    <row r="935" spans="1:21">
      <c r="A935" t="str">
        <f t="shared" si="62"/>
        <v>33.1-9</v>
      </c>
      <c r="B935">
        <f t="shared" si="63"/>
        <v>9</v>
      </c>
      <c r="C935">
        <v>33</v>
      </c>
      <c r="D935" t="s">
        <v>1848</v>
      </c>
      <c r="E935" t="s">
        <v>1119</v>
      </c>
      <c r="F935" t="s">
        <v>1175</v>
      </c>
      <c r="G935">
        <v>24</v>
      </c>
      <c r="H935">
        <f t="shared" si="60"/>
        <v>7200</v>
      </c>
      <c r="I935">
        <v>600</v>
      </c>
      <c r="J935">
        <v>600</v>
      </c>
      <c r="K935">
        <v>600</v>
      </c>
      <c r="L935">
        <v>600</v>
      </c>
      <c r="M935">
        <v>600</v>
      </c>
      <c r="N935">
        <v>600</v>
      </c>
      <c r="O935">
        <v>600</v>
      </c>
      <c r="P935">
        <v>600</v>
      </c>
      <c r="Q935">
        <v>600</v>
      </c>
      <c r="R935">
        <v>600</v>
      </c>
      <c r="S935">
        <v>600</v>
      </c>
      <c r="T935">
        <v>600</v>
      </c>
      <c r="U935">
        <f t="shared" si="61"/>
        <v>1</v>
      </c>
    </row>
    <row r="936" spans="1:21">
      <c r="A936" t="str">
        <f t="shared" si="62"/>
        <v>33.1-10</v>
      </c>
      <c r="B936">
        <f t="shared" si="63"/>
        <v>10</v>
      </c>
      <c r="C936">
        <v>33</v>
      </c>
      <c r="D936" t="s">
        <v>1849</v>
      </c>
      <c r="E936" t="s">
        <v>1119</v>
      </c>
      <c r="F936" t="s">
        <v>1175</v>
      </c>
      <c r="G936">
        <v>24</v>
      </c>
      <c r="H936">
        <f t="shared" si="60"/>
        <v>5400</v>
      </c>
      <c r="I936">
        <v>600</v>
      </c>
      <c r="J936">
        <v>600</v>
      </c>
      <c r="K936">
        <v>600</v>
      </c>
      <c r="L936">
        <v>600</v>
      </c>
      <c r="M936">
        <v>600</v>
      </c>
      <c r="N936">
        <v>600</v>
      </c>
      <c r="O936">
        <v>600</v>
      </c>
      <c r="P936">
        <v>600</v>
      </c>
      <c r="Q936">
        <v>600</v>
      </c>
      <c r="R936" t="s">
        <v>2523</v>
      </c>
      <c r="S936" t="s">
        <v>2523</v>
      </c>
      <c r="T936" t="s">
        <v>2523</v>
      </c>
      <c r="U936">
        <f t="shared" si="61"/>
        <v>1</v>
      </c>
    </row>
    <row r="937" spans="1:21">
      <c r="A937" t="str">
        <f t="shared" si="62"/>
        <v>33.1-11</v>
      </c>
      <c r="B937">
        <f t="shared" si="63"/>
        <v>11</v>
      </c>
      <c r="C937">
        <v>33</v>
      </c>
      <c r="D937" t="s">
        <v>1850</v>
      </c>
      <c r="E937" t="s">
        <v>1119</v>
      </c>
      <c r="F937" t="s">
        <v>1175</v>
      </c>
      <c r="G937">
        <v>24</v>
      </c>
      <c r="H937">
        <f t="shared" si="60"/>
        <v>7200</v>
      </c>
      <c r="I937">
        <v>600</v>
      </c>
      <c r="J937">
        <v>600</v>
      </c>
      <c r="K937">
        <v>600</v>
      </c>
      <c r="L937">
        <v>600</v>
      </c>
      <c r="M937">
        <v>600</v>
      </c>
      <c r="N937">
        <v>600</v>
      </c>
      <c r="O937">
        <v>600</v>
      </c>
      <c r="P937">
        <v>600</v>
      </c>
      <c r="Q937">
        <v>600</v>
      </c>
      <c r="R937">
        <v>600</v>
      </c>
      <c r="S937">
        <v>600</v>
      </c>
      <c r="T937">
        <v>600</v>
      </c>
      <c r="U937">
        <f t="shared" si="61"/>
        <v>1</v>
      </c>
    </row>
    <row r="938" spans="1:21">
      <c r="A938" t="str">
        <f t="shared" si="62"/>
        <v>33.1-12</v>
      </c>
      <c r="B938">
        <f t="shared" si="63"/>
        <v>12</v>
      </c>
      <c r="C938">
        <v>33</v>
      </c>
      <c r="D938" t="s">
        <v>1851</v>
      </c>
      <c r="E938" t="s">
        <v>1119</v>
      </c>
      <c r="F938" t="s">
        <v>1175</v>
      </c>
      <c r="G938">
        <v>24</v>
      </c>
      <c r="H938">
        <f t="shared" si="60"/>
        <v>7200</v>
      </c>
      <c r="I938">
        <v>600</v>
      </c>
      <c r="J938">
        <v>600</v>
      </c>
      <c r="K938">
        <v>600</v>
      </c>
      <c r="L938">
        <v>600</v>
      </c>
      <c r="M938">
        <v>600</v>
      </c>
      <c r="N938">
        <v>600</v>
      </c>
      <c r="O938">
        <v>600</v>
      </c>
      <c r="P938">
        <v>600</v>
      </c>
      <c r="Q938">
        <v>600</v>
      </c>
      <c r="R938">
        <v>600</v>
      </c>
      <c r="S938">
        <v>600</v>
      </c>
      <c r="T938">
        <v>600</v>
      </c>
      <c r="U938">
        <f t="shared" si="61"/>
        <v>1</v>
      </c>
    </row>
    <row r="939" spans="1:21">
      <c r="A939" t="str">
        <f t="shared" si="62"/>
        <v>33.1-13</v>
      </c>
      <c r="B939">
        <f t="shared" si="63"/>
        <v>13</v>
      </c>
      <c r="C939">
        <v>33</v>
      </c>
      <c r="D939" t="s">
        <v>1852</v>
      </c>
      <c r="E939" t="s">
        <v>1119</v>
      </c>
      <c r="F939" t="s">
        <v>1175</v>
      </c>
      <c r="G939">
        <v>24</v>
      </c>
      <c r="H939">
        <f t="shared" si="60"/>
        <v>5400</v>
      </c>
      <c r="I939">
        <v>600</v>
      </c>
      <c r="J939">
        <v>600</v>
      </c>
      <c r="K939">
        <v>600</v>
      </c>
      <c r="L939">
        <v>600</v>
      </c>
      <c r="M939">
        <v>600</v>
      </c>
      <c r="N939">
        <v>600</v>
      </c>
      <c r="O939">
        <v>600</v>
      </c>
      <c r="P939">
        <v>600</v>
      </c>
      <c r="Q939">
        <v>600</v>
      </c>
      <c r="R939" t="s">
        <v>2523</v>
      </c>
      <c r="S939" t="s">
        <v>2523</v>
      </c>
      <c r="T939" t="s">
        <v>2523</v>
      </c>
      <c r="U939">
        <f t="shared" si="61"/>
        <v>1</v>
      </c>
    </row>
    <row r="940" spans="1:21">
      <c r="A940" t="str">
        <f t="shared" si="62"/>
        <v>33.1-14</v>
      </c>
      <c r="B940">
        <f t="shared" si="63"/>
        <v>14</v>
      </c>
      <c r="C940">
        <v>33</v>
      </c>
      <c r="D940" t="s">
        <v>1853</v>
      </c>
      <c r="E940" t="s">
        <v>1119</v>
      </c>
      <c r="F940" t="s">
        <v>1175</v>
      </c>
      <c r="G940">
        <v>24</v>
      </c>
      <c r="H940">
        <f t="shared" si="60"/>
        <v>5400</v>
      </c>
      <c r="I940">
        <v>600</v>
      </c>
      <c r="J940">
        <v>600</v>
      </c>
      <c r="K940">
        <v>600</v>
      </c>
      <c r="L940">
        <v>600</v>
      </c>
      <c r="M940">
        <v>600</v>
      </c>
      <c r="N940">
        <v>600</v>
      </c>
      <c r="O940">
        <v>600</v>
      </c>
      <c r="P940">
        <v>600</v>
      </c>
      <c r="Q940">
        <v>600</v>
      </c>
      <c r="R940" t="s">
        <v>2523</v>
      </c>
      <c r="S940" t="s">
        <v>2523</v>
      </c>
      <c r="T940" t="s">
        <v>2523</v>
      </c>
      <c r="U940">
        <f t="shared" si="61"/>
        <v>1</v>
      </c>
    </row>
    <row r="941" spans="1:21">
      <c r="A941" t="str">
        <f t="shared" si="62"/>
        <v>33.1-15</v>
      </c>
      <c r="B941">
        <f t="shared" si="63"/>
        <v>15</v>
      </c>
      <c r="C941">
        <v>33</v>
      </c>
      <c r="D941" t="s">
        <v>1854</v>
      </c>
      <c r="E941" t="s">
        <v>1119</v>
      </c>
      <c r="F941" t="s">
        <v>1175</v>
      </c>
      <c r="G941">
        <v>24</v>
      </c>
      <c r="H941">
        <f t="shared" si="60"/>
        <v>7200</v>
      </c>
      <c r="I941">
        <v>600</v>
      </c>
      <c r="J941">
        <v>600</v>
      </c>
      <c r="K941">
        <v>600</v>
      </c>
      <c r="L941">
        <v>600</v>
      </c>
      <c r="M941">
        <v>600</v>
      </c>
      <c r="N941">
        <v>600</v>
      </c>
      <c r="O941">
        <v>600</v>
      </c>
      <c r="P941">
        <v>600</v>
      </c>
      <c r="Q941">
        <v>600</v>
      </c>
      <c r="R941">
        <v>600</v>
      </c>
      <c r="S941">
        <v>600</v>
      </c>
      <c r="T941">
        <v>600</v>
      </c>
      <c r="U941">
        <f t="shared" si="61"/>
        <v>1</v>
      </c>
    </row>
    <row r="942" spans="1:21">
      <c r="A942" t="str">
        <f t="shared" si="62"/>
        <v>33.1-16</v>
      </c>
      <c r="B942">
        <f t="shared" si="63"/>
        <v>16</v>
      </c>
      <c r="C942">
        <v>33</v>
      </c>
      <c r="D942" t="s">
        <v>1855</v>
      </c>
      <c r="E942" t="s">
        <v>1119</v>
      </c>
      <c r="F942" t="s">
        <v>1175</v>
      </c>
      <c r="G942">
        <v>24</v>
      </c>
      <c r="H942">
        <f t="shared" ref="H942:H1001" si="64">SUM(I942:T942)</f>
        <v>5400</v>
      </c>
      <c r="I942">
        <v>600</v>
      </c>
      <c r="J942">
        <v>600</v>
      </c>
      <c r="K942">
        <v>600</v>
      </c>
      <c r="L942">
        <v>600</v>
      </c>
      <c r="M942">
        <v>600</v>
      </c>
      <c r="N942">
        <v>600</v>
      </c>
      <c r="O942">
        <v>600</v>
      </c>
      <c r="P942">
        <v>600</v>
      </c>
      <c r="Q942">
        <v>600</v>
      </c>
      <c r="R942" t="s">
        <v>2523</v>
      </c>
      <c r="S942" t="s">
        <v>2523</v>
      </c>
      <c r="T942" t="s">
        <v>2523</v>
      </c>
      <c r="U942">
        <f t="shared" si="61"/>
        <v>1</v>
      </c>
    </row>
    <row r="943" spans="1:21">
      <c r="A943" t="str">
        <f t="shared" si="62"/>
        <v>33.1-17</v>
      </c>
      <c r="B943">
        <f t="shared" si="63"/>
        <v>17</v>
      </c>
      <c r="C943">
        <v>33</v>
      </c>
      <c r="D943" t="s">
        <v>1856</v>
      </c>
      <c r="E943" t="s">
        <v>1119</v>
      </c>
      <c r="F943" t="s">
        <v>1175</v>
      </c>
      <c r="G943">
        <v>24</v>
      </c>
      <c r="H943">
        <f t="shared" si="64"/>
        <v>6000</v>
      </c>
      <c r="I943">
        <v>600</v>
      </c>
      <c r="J943">
        <v>600</v>
      </c>
      <c r="K943">
        <v>600</v>
      </c>
      <c r="L943">
        <v>600</v>
      </c>
      <c r="M943">
        <v>600</v>
      </c>
      <c r="N943">
        <v>600</v>
      </c>
      <c r="O943">
        <v>600</v>
      </c>
      <c r="P943">
        <v>600</v>
      </c>
      <c r="Q943">
        <v>600</v>
      </c>
      <c r="R943" t="s">
        <v>2523</v>
      </c>
      <c r="S943" t="s">
        <v>2523</v>
      </c>
      <c r="T943">
        <v>600</v>
      </c>
      <c r="U943">
        <f t="shared" si="61"/>
        <v>1</v>
      </c>
    </row>
    <row r="944" spans="1:21">
      <c r="A944" t="str">
        <f t="shared" si="62"/>
        <v>33.1-18</v>
      </c>
      <c r="B944">
        <f t="shared" si="63"/>
        <v>18</v>
      </c>
      <c r="C944">
        <v>33</v>
      </c>
      <c r="D944" t="s">
        <v>1857</v>
      </c>
      <c r="E944" t="s">
        <v>1119</v>
      </c>
      <c r="F944" t="s">
        <v>1175</v>
      </c>
      <c r="G944">
        <v>24</v>
      </c>
      <c r="H944">
        <f t="shared" si="64"/>
        <v>5400</v>
      </c>
      <c r="I944">
        <v>600</v>
      </c>
      <c r="J944">
        <v>600</v>
      </c>
      <c r="K944">
        <v>600</v>
      </c>
      <c r="L944">
        <v>600</v>
      </c>
      <c r="M944">
        <v>600</v>
      </c>
      <c r="N944">
        <v>600</v>
      </c>
      <c r="O944">
        <v>600</v>
      </c>
      <c r="P944">
        <v>600</v>
      </c>
      <c r="Q944">
        <v>600</v>
      </c>
      <c r="R944" t="s">
        <v>2523</v>
      </c>
      <c r="S944" t="s">
        <v>2523</v>
      </c>
      <c r="T944" t="s">
        <v>2523</v>
      </c>
      <c r="U944">
        <f t="shared" si="61"/>
        <v>1</v>
      </c>
    </row>
    <row r="945" spans="1:21">
      <c r="A945" t="str">
        <f t="shared" si="62"/>
        <v>33.1-19</v>
      </c>
      <c r="B945">
        <f t="shared" si="63"/>
        <v>19</v>
      </c>
      <c r="C945">
        <v>33</v>
      </c>
      <c r="D945" t="s">
        <v>1858</v>
      </c>
      <c r="E945" t="s">
        <v>1119</v>
      </c>
      <c r="F945" t="s">
        <v>1175</v>
      </c>
      <c r="G945">
        <v>24</v>
      </c>
      <c r="H945">
        <f t="shared" si="64"/>
        <v>5400</v>
      </c>
      <c r="I945">
        <v>600</v>
      </c>
      <c r="J945">
        <v>600</v>
      </c>
      <c r="K945">
        <v>600</v>
      </c>
      <c r="L945">
        <v>600</v>
      </c>
      <c r="M945">
        <v>600</v>
      </c>
      <c r="N945">
        <v>600</v>
      </c>
      <c r="O945">
        <v>600</v>
      </c>
      <c r="P945">
        <v>600</v>
      </c>
      <c r="Q945">
        <v>600</v>
      </c>
      <c r="R945" t="s">
        <v>2523</v>
      </c>
      <c r="S945" t="s">
        <v>2523</v>
      </c>
      <c r="T945" t="s">
        <v>2523</v>
      </c>
      <c r="U945">
        <f t="shared" si="61"/>
        <v>1</v>
      </c>
    </row>
    <row r="946" spans="1:21">
      <c r="A946" t="str">
        <f t="shared" si="62"/>
        <v>33.1-20</v>
      </c>
      <c r="B946">
        <f t="shared" si="63"/>
        <v>20</v>
      </c>
      <c r="C946">
        <v>33</v>
      </c>
      <c r="D946" t="s">
        <v>1859</v>
      </c>
      <c r="E946" t="s">
        <v>1121</v>
      </c>
      <c r="F946" t="s">
        <v>1175</v>
      </c>
      <c r="G946">
        <v>24</v>
      </c>
      <c r="H946">
        <f t="shared" si="64"/>
        <v>26760</v>
      </c>
      <c r="I946">
        <v>2230</v>
      </c>
      <c r="J946">
        <v>2230</v>
      </c>
      <c r="K946">
        <v>2230</v>
      </c>
      <c r="L946">
        <v>2230</v>
      </c>
      <c r="M946">
        <v>2230</v>
      </c>
      <c r="N946">
        <v>2230</v>
      </c>
      <c r="O946">
        <v>2230</v>
      </c>
      <c r="P946">
        <v>2230</v>
      </c>
      <c r="Q946">
        <v>2230</v>
      </c>
      <c r="R946">
        <v>2230</v>
      </c>
      <c r="S946">
        <v>2230</v>
      </c>
      <c r="T946">
        <v>2230</v>
      </c>
      <c r="U946">
        <f t="shared" si="61"/>
        <v>1</v>
      </c>
    </row>
    <row r="947" spans="1:21">
      <c r="A947" t="str">
        <f t="shared" si="62"/>
        <v>33.1-21</v>
      </c>
      <c r="B947">
        <f t="shared" si="63"/>
        <v>21</v>
      </c>
      <c r="C947">
        <v>33</v>
      </c>
      <c r="D947" t="s">
        <v>1860</v>
      </c>
      <c r="E947" t="s">
        <v>1121</v>
      </c>
      <c r="F947" t="s">
        <v>1175</v>
      </c>
      <c r="G947">
        <v>24</v>
      </c>
      <c r="H947">
        <f t="shared" si="64"/>
        <v>26760</v>
      </c>
      <c r="I947">
        <v>2230</v>
      </c>
      <c r="J947">
        <v>2230</v>
      </c>
      <c r="K947">
        <v>2230</v>
      </c>
      <c r="L947">
        <v>2230</v>
      </c>
      <c r="M947">
        <v>2230</v>
      </c>
      <c r="N947">
        <v>2230</v>
      </c>
      <c r="O947">
        <v>2230</v>
      </c>
      <c r="P947">
        <v>2230</v>
      </c>
      <c r="Q947">
        <v>2230</v>
      </c>
      <c r="R947">
        <v>2230</v>
      </c>
      <c r="S947">
        <v>2230</v>
      </c>
      <c r="T947">
        <v>2230</v>
      </c>
      <c r="U947">
        <f t="shared" si="61"/>
        <v>1</v>
      </c>
    </row>
    <row r="948" spans="1:21">
      <c r="A948" t="str">
        <f t="shared" si="62"/>
        <v>33.1-22</v>
      </c>
      <c r="B948">
        <f t="shared" si="63"/>
        <v>22</v>
      </c>
      <c r="C948">
        <v>33</v>
      </c>
      <c r="D948" t="s">
        <v>1861</v>
      </c>
      <c r="E948" t="s">
        <v>1121</v>
      </c>
      <c r="F948" t="s">
        <v>1175</v>
      </c>
      <c r="G948">
        <v>24</v>
      </c>
      <c r="H948">
        <f t="shared" si="64"/>
        <v>26760</v>
      </c>
      <c r="I948">
        <v>2230</v>
      </c>
      <c r="J948">
        <v>2230</v>
      </c>
      <c r="K948">
        <v>2230</v>
      </c>
      <c r="L948">
        <v>2230</v>
      </c>
      <c r="M948">
        <v>2230</v>
      </c>
      <c r="N948">
        <v>2230</v>
      </c>
      <c r="O948">
        <v>2230</v>
      </c>
      <c r="P948">
        <v>2230</v>
      </c>
      <c r="Q948">
        <v>2230</v>
      </c>
      <c r="R948">
        <v>2230</v>
      </c>
      <c r="S948">
        <v>2230</v>
      </c>
      <c r="T948">
        <v>2230</v>
      </c>
      <c r="U948">
        <f t="shared" si="61"/>
        <v>1</v>
      </c>
    </row>
    <row r="949" spans="1:21">
      <c r="A949" t="str">
        <f t="shared" si="62"/>
        <v>33.1-23</v>
      </c>
      <c r="B949">
        <f t="shared" si="63"/>
        <v>23</v>
      </c>
      <c r="C949">
        <v>33</v>
      </c>
      <c r="D949" t="s">
        <v>1847</v>
      </c>
      <c r="E949" t="s">
        <v>1121</v>
      </c>
      <c r="F949" t="s">
        <v>1175</v>
      </c>
      <c r="G949">
        <v>24</v>
      </c>
      <c r="H949">
        <f t="shared" si="64"/>
        <v>13380</v>
      </c>
      <c r="I949" t="s">
        <v>2523</v>
      </c>
      <c r="J949" t="s">
        <v>2523</v>
      </c>
      <c r="K949" t="s">
        <v>2523</v>
      </c>
      <c r="L949" t="s">
        <v>2523</v>
      </c>
      <c r="M949" t="s">
        <v>2523</v>
      </c>
      <c r="N949" t="s">
        <v>2523</v>
      </c>
      <c r="O949">
        <v>2230</v>
      </c>
      <c r="P949">
        <v>2230</v>
      </c>
      <c r="Q949">
        <v>2230</v>
      </c>
      <c r="R949">
        <v>2230</v>
      </c>
      <c r="S949">
        <v>2230</v>
      </c>
      <c r="T949">
        <v>2230</v>
      </c>
      <c r="U949">
        <f t="shared" si="61"/>
        <v>2</v>
      </c>
    </row>
    <row r="950" spans="1:21">
      <c r="A950" t="str">
        <f t="shared" si="62"/>
        <v>33.1-24</v>
      </c>
      <c r="B950">
        <f t="shared" si="63"/>
        <v>24</v>
      </c>
      <c r="C950">
        <v>33</v>
      </c>
      <c r="D950" t="s">
        <v>2478</v>
      </c>
      <c r="E950" t="s">
        <v>1121</v>
      </c>
      <c r="F950" t="s">
        <v>1175</v>
      </c>
      <c r="G950">
        <v>24</v>
      </c>
      <c r="H950">
        <f t="shared" si="64"/>
        <v>17840</v>
      </c>
      <c r="I950" t="s">
        <v>2523</v>
      </c>
      <c r="J950" t="s">
        <v>2523</v>
      </c>
      <c r="K950" t="s">
        <v>2523</v>
      </c>
      <c r="L950" t="s">
        <v>2523</v>
      </c>
      <c r="M950">
        <v>2230</v>
      </c>
      <c r="N950">
        <v>2230</v>
      </c>
      <c r="O950">
        <v>2230</v>
      </c>
      <c r="P950">
        <v>2230</v>
      </c>
      <c r="Q950">
        <v>2230</v>
      </c>
      <c r="R950">
        <v>2230</v>
      </c>
      <c r="S950">
        <v>2230</v>
      </c>
      <c r="T950">
        <v>2230</v>
      </c>
      <c r="U950">
        <f t="shared" si="61"/>
        <v>1</v>
      </c>
    </row>
    <row r="951" spans="1:21">
      <c r="A951" t="str">
        <f t="shared" si="62"/>
        <v>33.1-25</v>
      </c>
      <c r="B951">
        <f t="shared" si="63"/>
        <v>25</v>
      </c>
      <c r="C951">
        <v>33</v>
      </c>
      <c r="D951" t="s">
        <v>2479</v>
      </c>
      <c r="E951" t="s">
        <v>1121</v>
      </c>
      <c r="F951" t="s">
        <v>1175</v>
      </c>
      <c r="G951">
        <v>24</v>
      </c>
      <c r="H951">
        <f t="shared" si="64"/>
        <v>17840</v>
      </c>
      <c r="I951" t="s">
        <v>2523</v>
      </c>
      <c r="J951" t="s">
        <v>2523</v>
      </c>
      <c r="K951" t="s">
        <v>2523</v>
      </c>
      <c r="L951" t="s">
        <v>2523</v>
      </c>
      <c r="M951">
        <v>2230</v>
      </c>
      <c r="N951">
        <v>2230</v>
      </c>
      <c r="O951">
        <v>2230</v>
      </c>
      <c r="P951">
        <v>2230</v>
      </c>
      <c r="Q951">
        <v>2230</v>
      </c>
      <c r="R951">
        <v>2230</v>
      </c>
      <c r="S951">
        <v>2230</v>
      </c>
      <c r="T951">
        <v>2230</v>
      </c>
      <c r="U951">
        <f t="shared" si="61"/>
        <v>1</v>
      </c>
    </row>
    <row r="952" spans="1:21">
      <c r="A952" t="str">
        <f t="shared" si="62"/>
        <v>33.1-26</v>
      </c>
      <c r="B952">
        <f t="shared" si="63"/>
        <v>26</v>
      </c>
      <c r="C952">
        <v>33</v>
      </c>
      <c r="D952" t="s">
        <v>1862</v>
      </c>
      <c r="E952" t="s">
        <v>1178</v>
      </c>
      <c r="F952" t="s">
        <v>1175</v>
      </c>
      <c r="G952">
        <v>12</v>
      </c>
      <c r="H952">
        <f t="shared" si="64"/>
        <v>48880</v>
      </c>
      <c r="I952">
        <v>6110</v>
      </c>
      <c r="J952">
        <v>6110</v>
      </c>
      <c r="K952">
        <v>6110</v>
      </c>
      <c r="L952">
        <v>6110</v>
      </c>
      <c r="M952">
        <v>6110</v>
      </c>
      <c r="N952">
        <v>6110</v>
      </c>
      <c r="O952">
        <v>6110</v>
      </c>
      <c r="P952">
        <v>6110</v>
      </c>
      <c r="Q952" t="s">
        <v>2523</v>
      </c>
      <c r="R952" t="s">
        <v>2523</v>
      </c>
      <c r="S952" t="s">
        <v>2523</v>
      </c>
      <c r="T952" t="s">
        <v>2523</v>
      </c>
      <c r="U952">
        <f t="shared" si="61"/>
        <v>1</v>
      </c>
    </row>
    <row r="953" spans="1:21">
      <c r="A953" t="str">
        <f t="shared" si="62"/>
        <v>33.1-27</v>
      </c>
      <c r="B953">
        <f t="shared" si="63"/>
        <v>27</v>
      </c>
      <c r="C953">
        <v>33</v>
      </c>
      <c r="D953" t="s">
        <v>1840</v>
      </c>
      <c r="E953" t="s">
        <v>1124</v>
      </c>
      <c r="F953" t="s">
        <v>1171</v>
      </c>
      <c r="G953">
        <v>60</v>
      </c>
      <c r="H953">
        <f t="shared" si="64"/>
        <v>9840</v>
      </c>
      <c r="I953">
        <v>820</v>
      </c>
      <c r="J953">
        <v>820</v>
      </c>
      <c r="K953">
        <v>820</v>
      </c>
      <c r="L953">
        <v>820</v>
      </c>
      <c r="M953">
        <v>820</v>
      </c>
      <c r="N953">
        <v>820</v>
      </c>
      <c r="O953">
        <v>820</v>
      </c>
      <c r="P953">
        <v>820</v>
      </c>
      <c r="Q953">
        <v>820</v>
      </c>
      <c r="R953">
        <v>820</v>
      </c>
      <c r="S953">
        <v>820</v>
      </c>
      <c r="T953">
        <v>820</v>
      </c>
      <c r="U953">
        <f t="shared" si="61"/>
        <v>1</v>
      </c>
    </row>
    <row r="954" spans="1:21">
      <c r="A954" t="str">
        <f t="shared" si="62"/>
        <v>33.1-28</v>
      </c>
      <c r="B954">
        <f t="shared" si="63"/>
        <v>28</v>
      </c>
      <c r="C954">
        <v>33</v>
      </c>
      <c r="D954" t="s">
        <v>1841</v>
      </c>
      <c r="E954" t="s">
        <v>1120</v>
      </c>
      <c r="F954" t="s">
        <v>1171</v>
      </c>
      <c r="G954">
        <v>60</v>
      </c>
      <c r="H954">
        <f t="shared" si="64"/>
        <v>33600</v>
      </c>
      <c r="I954">
        <v>2800</v>
      </c>
      <c r="J954">
        <v>2800</v>
      </c>
      <c r="K954">
        <v>2800</v>
      </c>
      <c r="L954">
        <v>2800</v>
      </c>
      <c r="M954">
        <v>2800</v>
      </c>
      <c r="N954">
        <v>2800</v>
      </c>
      <c r="O954">
        <v>2800</v>
      </c>
      <c r="P954">
        <v>2800</v>
      </c>
      <c r="Q954">
        <v>2800</v>
      </c>
      <c r="R954">
        <v>2800</v>
      </c>
      <c r="S954">
        <v>2800</v>
      </c>
      <c r="T954">
        <v>2800</v>
      </c>
      <c r="U954">
        <f t="shared" si="61"/>
        <v>1</v>
      </c>
    </row>
    <row r="955" spans="1:21">
      <c r="A955" t="str">
        <f t="shared" si="62"/>
        <v>33.1-29</v>
      </c>
      <c r="B955">
        <f t="shared" si="63"/>
        <v>29</v>
      </c>
      <c r="C955">
        <v>33</v>
      </c>
      <c r="D955" t="s">
        <v>1863</v>
      </c>
      <c r="E955" t="s">
        <v>1122</v>
      </c>
      <c r="F955" t="s">
        <v>1171</v>
      </c>
      <c r="G955">
        <v>30</v>
      </c>
      <c r="H955">
        <f t="shared" si="64"/>
        <v>93000</v>
      </c>
      <c r="I955">
        <v>7750</v>
      </c>
      <c r="J955">
        <v>7750</v>
      </c>
      <c r="K955">
        <v>7750</v>
      </c>
      <c r="L955">
        <v>7750</v>
      </c>
      <c r="M955">
        <v>7750</v>
      </c>
      <c r="N955">
        <v>7750</v>
      </c>
      <c r="O955">
        <v>7750</v>
      </c>
      <c r="P955">
        <v>7750</v>
      </c>
      <c r="Q955">
        <v>7750</v>
      </c>
      <c r="R955">
        <v>7750</v>
      </c>
      <c r="S955">
        <v>7750</v>
      </c>
      <c r="T955">
        <v>7750</v>
      </c>
      <c r="U955">
        <f t="shared" si="61"/>
        <v>1</v>
      </c>
    </row>
    <row r="956" spans="1:21">
      <c r="A956" t="str">
        <f t="shared" si="62"/>
        <v>34.1-1</v>
      </c>
      <c r="B956">
        <f t="shared" si="63"/>
        <v>1</v>
      </c>
      <c r="C956">
        <v>34</v>
      </c>
      <c r="D956" t="s">
        <v>1866</v>
      </c>
      <c r="E956" t="s">
        <v>1174</v>
      </c>
      <c r="F956" t="s">
        <v>1175</v>
      </c>
      <c r="G956">
        <v>48</v>
      </c>
      <c r="H956">
        <f t="shared" si="64"/>
        <v>39360</v>
      </c>
      <c r="I956">
        <v>3280</v>
      </c>
      <c r="J956">
        <v>3280</v>
      </c>
      <c r="K956">
        <v>3280</v>
      </c>
      <c r="L956">
        <v>3280</v>
      </c>
      <c r="M956">
        <v>3280</v>
      </c>
      <c r="N956">
        <v>3280</v>
      </c>
      <c r="O956">
        <v>3280</v>
      </c>
      <c r="P956">
        <v>3280</v>
      </c>
      <c r="Q956">
        <v>3280</v>
      </c>
      <c r="R956">
        <v>3280</v>
      </c>
      <c r="S956">
        <v>3280</v>
      </c>
      <c r="T956">
        <v>3280</v>
      </c>
      <c r="U956">
        <f t="shared" si="61"/>
        <v>1</v>
      </c>
    </row>
    <row r="957" spans="1:21">
      <c r="A957" t="str">
        <f t="shared" si="62"/>
        <v>34.1-2</v>
      </c>
      <c r="B957">
        <f t="shared" si="63"/>
        <v>2</v>
      </c>
      <c r="C957">
        <v>34</v>
      </c>
      <c r="D957" t="s">
        <v>1885</v>
      </c>
      <c r="E957" t="s">
        <v>1174</v>
      </c>
      <c r="F957" t="s">
        <v>1175</v>
      </c>
      <c r="G957">
        <v>48</v>
      </c>
      <c r="H957">
        <f t="shared" si="64"/>
        <v>22960</v>
      </c>
      <c r="I957" t="s">
        <v>2523</v>
      </c>
      <c r="J957" t="s">
        <v>2523</v>
      </c>
      <c r="K957" t="s">
        <v>2523</v>
      </c>
      <c r="L957" t="s">
        <v>2523</v>
      </c>
      <c r="M957" t="s">
        <v>2523</v>
      </c>
      <c r="N957">
        <v>3280</v>
      </c>
      <c r="O957">
        <v>3280</v>
      </c>
      <c r="P957">
        <v>3280</v>
      </c>
      <c r="Q957">
        <v>3280</v>
      </c>
      <c r="R957">
        <v>3280</v>
      </c>
      <c r="S957">
        <v>3280</v>
      </c>
      <c r="T957">
        <v>3280</v>
      </c>
      <c r="U957">
        <f t="shared" si="61"/>
        <v>2</v>
      </c>
    </row>
    <row r="958" spans="1:21">
      <c r="A958" t="str">
        <f t="shared" si="62"/>
        <v>34.1-3</v>
      </c>
      <c r="B958">
        <f t="shared" si="63"/>
        <v>3</v>
      </c>
      <c r="C958">
        <v>34</v>
      </c>
      <c r="D958" t="s">
        <v>1867</v>
      </c>
      <c r="E958" t="s">
        <v>1174</v>
      </c>
      <c r="F958" t="s">
        <v>1175</v>
      </c>
      <c r="G958">
        <v>48</v>
      </c>
      <c r="H958">
        <f t="shared" si="64"/>
        <v>39360</v>
      </c>
      <c r="I958">
        <v>3280</v>
      </c>
      <c r="J958">
        <v>3280</v>
      </c>
      <c r="K958">
        <v>3280</v>
      </c>
      <c r="L958">
        <v>3280</v>
      </c>
      <c r="M958">
        <v>3280</v>
      </c>
      <c r="N958">
        <v>3280</v>
      </c>
      <c r="O958">
        <v>3280</v>
      </c>
      <c r="P958">
        <v>3280</v>
      </c>
      <c r="Q958">
        <v>3280</v>
      </c>
      <c r="R958">
        <v>3280</v>
      </c>
      <c r="S958">
        <v>3280</v>
      </c>
      <c r="T958">
        <v>3280</v>
      </c>
      <c r="U958">
        <f t="shared" si="61"/>
        <v>1</v>
      </c>
    </row>
    <row r="959" spans="1:21">
      <c r="A959" t="str">
        <f t="shared" si="62"/>
        <v>34.1-4</v>
      </c>
      <c r="B959">
        <f t="shared" si="63"/>
        <v>4</v>
      </c>
      <c r="C959">
        <v>34</v>
      </c>
      <c r="D959" t="s">
        <v>1868</v>
      </c>
      <c r="E959" t="s">
        <v>1119</v>
      </c>
      <c r="F959" t="s">
        <v>1175</v>
      </c>
      <c r="G959">
        <v>24</v>
      </c>
      <c r="H959">
        <f t="shared" si="64"/>
        <v>6600</v>
      </c>
      <c r="I959">
        <v>600</v>
      </c>
      <c r="J959" t="s">
        <v>2523</v>
      </c>
      <c r="K959">
        <v>600</v>
      </c>
      <c r="L959">
        <v>600</v>
      </c>
      <c r="M959">
        <v>600</v>
      </c>
      <c r="N959">
        <v>600</v>
      </c>
      <c r="O959">
        <v>600</v>
      </c>
      <c r="P959">
        <v>600</v>
      </c>
      <c r="Q959">
        <v>600</v>
      </c>
      <c r="R959">
        <v>600</v>
      </c>
      <c r="S959">
        <v>600</v>
      </c>
      <c r="T959">
        <v>600</v>
      </c>
      <c r="U959">
        <f t="shared" si="61"/>
        <v>1</v>
      </c>
    </row>
    <row r="960" spans="1:21">
      <c r="A960" t="str">
        <f t="shared" si="62"/>
        <v>34.1-5</v>
      </c>
      <c r="B960">
        <f t="shared" si="63"/>
        <v>5</v>
      </c>
      <c r="C960">
        <v>34</v>
      </c>
      <c r="D960" t="s">
        <v>2783</v>
      </c>
      <c r="E960" t="s">
        <v>1119</v>
      </c>
      <c r="F960" t="s">
        <v>1175</v>
      </c>
      <c r="G960">
        <v>24</v>
      </c>
      <c r="H960">
        <f t="shared" si="64"/>
        <v>3000</v>
      </c>
      <c r="I960" t="s">
        <v>2523</v>
      </c>
      <c r="J960" t="s">
        <v>2523</v>
      </c>
      <c r="K960" t="s">
        <v>2523</v>
      </c>
      <c r="L960" t="s">
        <v>2523</v>
      </c>
      <c r="M960" t="s">
        <v>2523</v>
      </c>
      <c r="N960" t="s">
        <v>2523</v>
      </c>
      <c r="O960" t="s">
        <v>2523</v>
      </c>
      <c r="P960">
        <v>600</v>
      </c>
      <c r="Q960">
        <v>600</v>
      </c>
      <c r="R960">
        <v>600</v>
      </c>
      <c r="S960">
        <v>600</v>
      </c>
      <c r="T960">
        <v>600</v>
      </c>
      <c r="U960">
        <f t="shared" si="61"/>
        <v>1</v>
      </c>
    </row>
    <row r="961" spans="1:21">
      <c r="A961" t="str">
        <f t="shared" si="62"/>
        <v>34.1-6</v>
      </c>
      <c r="B961">
        <f t="shared" si="63"/>
        <v>6</v>
      </c>
      <c r="C961">
        <v>34</v>
      </c>
      <c r="D961" t="s">
        <v>1869</v>
      </c>
      <c r="E961" t="s">
        <v>1119</v>
      </c>
      <c r="F961" t="s">
        <v>1175</v>
      </c>
      <c r="G961">
        <v>24</v>
      </c>
      <c r="H961">
        <f t="shared" si="64"/>
        <v>5400</v>
      </c>
      <c r="I961">
        <v>600</v>
      </c>
      <c r="J961">
        <v>600</v>
      </c>
      <c r="K961">
        <v>600</v>
      </c>
      <c r="L961">
        <v>600</v>
      </c>
      <c r="M961">
        <v>600</v>
      </c>
      <c r="N961">
        <v>600</v>
      </c>
      <c r="O961">
        <v>600</v>
      </c>
      <c r="P961">
        <v>600</v>
      </c>
      <c r="Q961">
        <v>600</v>
      </c>
      <c r="R961" t="s">
        <v>2523</v>
      </c>
      <c r="S961" t="s">
        <v>2523</v>
      </c>
      <c r="T961" t="s">
        <v>2523</v>
      </c>
      <c r="U961">
        <f t="shared" si="61"/>
        <v>1</v>
      </c>
    </row>
    <row r="962" spans="1:21">
      <c r="A962" t="str">
        <f t="shared" si="62"/>
        <v>34.1-7</v>
      </c>
      <c r="B962">
        <f t="shared" si="63"/>
        <v>7</v>
      </c>
      <c r="C962">
        <v>34</v>
      </c>
      <c r="D962" t="s">
        <v>2784</v>
      </c>
      <c r="E962" t="s">
        <v>1119</v>
      </c>
      <c r="F962" t="s">
        <v>1175</v>
      </c>
      <c r="G962">
        <v>24</v>
      </c>
      <c r="H962">
        <f t="shared" si="64"/>
        <v>1200</v>
      </c>
      <c r="I962" t="s">
        <v>2523</v>
      </c>
      <c r="J962" t="s">
        <v>2523</v>
      </c>
      <c r="K962" t="s">
        <v>2523</v>
      </c>
      <c r="L962" t="s">
        <v>2523</v>
      </c>
      <c r="M962" t="s">
        <v>2523</v>
      </c>
      <c r="N962" t="s">
        <v>2523</v>
      </c>
      <c r="O962" t="s">
        <v>2523</v>
      </c>
      <c r="P962" t="s">
        <v>2523</v>
      </c>
      <c r="Q962" t="s">
        <v>2523</v>
      </c>
      <c r="R962" t="s">
        <v>2523</v>
      </c>
      <c r="S962">
        <v>600</v>
      </c>
      <c r="T962">
        <v>600</v>
      </c>
      <c r="U962">
        <f t="shared" ref="U962:U1025" si="65">COUNTIF($D:$D,D962)</f>
        <v>1</v>
      </c>
    </row>
    <row r="963" spans="1:21">
      <c r="A963" t="str">
        <f t="shared" si="62"/>
        <v>34.1-8</v>
      </c>
      <c r="B963">
        <f t="shared" si="63"/>
        <v>8</v>
      </c>
      <c r="C963">
        <v>34</v>
      </c>
      <c r="D963" t="s">
        <v>1870</v>
      </c>
      <c r="E963" t="s">
        <v>1119</v>
      </c>
      <c r="F963" t="s">
        <v>1175</v>
      </c>
      <c r="G963">
        <v>24</v>
      </c>
      <c r="H963">
        <f t="shared" si="64"/>
        <v>7200</v>
      </c>
      <c r="I963">
        <v>600</v>
      </c>
      <c r="J963">
        <v>600</v>
      </c>
      <c r="K963">
        <v>600</v>
      </c>
      <c r="L963">
        <v>600</v>
      </c>
      <c r="M963">
        <v>600</v>
      </c>
      <c r="N963">
        <v>600</v>
      </c>
      <c r="O963">
        <v>600</v>
      </c>
      <c r="P963">
        <v>600</v>
      </c>
      <c r="Q963">
        <v>600</v>
      </c>
      <c r="R963">
        <v>600</v>
      </c>
      <c r="S963">
        <v>600</v>
      </c>
      <c r="T963">
        <v>600</v>
      </c>
      <c r="U963">
        <f t="shared" si="65"/>
        <v>1</v>
      </c>
    </row>
    <row r="964" spans="1:21">
      <c r="A964" t="str">
        <f t="shared" si="62"/>
        <v>34.1-9</v>
      </c>
      <c r="B964">
        <f t="shared" si="63"/>
        <v>9</v>
      </c>
      <c r="C964">
        <v>34</v>
      </c>
      <c r="D964" t="s">
        <v>2785</v>
      </c>
      <c r="E964" t="s">
        <v>1119</v>
      </c>
      <c r="F964" t="s">
        <v>1175</v>
      </c>
      <c r="G964">
        <v>24</v>
      </c>
      <c r="H964">
        <f t="shared" si="64"/>
        <v>1200</v>
      </c>
      <c r="I964" t="s">
        <v>2523</v>
      </c>
      <c r="J964" t="s">
        <v>2523</v>
      </c>
      <c r="K964" t="s">
        <v>2523</v>
      </c>
      <c r="L964" t="s">
        <v>2523</v>
      </c>
      <c r="M964" t="s">
        <v>2523</v>
      </c>
      <c r="N964" t="s">
        <v>2523</v>
      </c>
      <c r="O964" t="s">
        <v>2523</v>
      </c>
      <c r="P964" t="s">
        <v>2523</v>
      </c>
      <c r="Q964" t="s">
        <v>2523</v>
      </c>
      <c r="R964" t="s">
        <v>2523</v>
      </c>
      <c r="S964">
        <v>600</v>
      </c>
      <c r="T964">
        <v>600</v>
      </c>
      <c r="U964">
        <f t="shared" si="65"/>
        <v>1</v>
      </c>
    </row>
    <row r="965" spans="1:21">
      <c r="A965" t="str">
        <f t="shared" si="62"/>
        <v>34.1-10</v>
      </c>
      <c r="B965">
        <f t="shared" si="63"/>
        <v>10</v>
      </c>
      <c r="C965">
        <v>34</v>
      </c>
      <c r="D965" t="s">
        <v>1871</v>
      </c>
      <c r="E965" t="s">
        <v>1119</v>
      </c>
      <c r="F965" t="s">
        <v>1175</v>
      </c>
      <c r="G965">
        <v>24</v>
      </c>
      <c r="H965">
        <f t="shared" si="64"/>
        <v>5400</v>
      </c>
      <c r="I965">
        <v>600</v>
      </c>
      <c r="J965">
        <v>600</v>
      </c>
      <c r="K965">
        <v>600</v>
      </c>
      <c r="L965">
        <v>600</v>
      </c>
      <c r="M965">
        <v>600</v>
      </c>
      <c r="N965">
        <v>600</v>
      </c>
      <c r="O965">
        <v>600</v>
      </c>
      <c r="P965">
        <v>600</v>
      </c>
      <c r="Q965">
        <v>600</v>
      </c>
      <c r="R965" t="s">
        <v>2523</v>
      </c>
      <c r="S965" t="s">
        <v>2523</v>
      </c>
      <c r="T965" t="s">
        <v>2523</v>
      </c>
      <c r="U965">
        <f t="shared" si="65"/>
        <v>1</v>
      </c>
    </row>
    <row r="966" spans="1:21">
      <c r="A966" t="str">
        <f t="shared" si="62"/>
        <v>34.1-11</v>
      </c>
      <c r="B966">
        <f t="shared" si="63"/>
        <v>11</v>
      </c>
      <c r="C966">
        <v>34</v>
      </c>
      <c r="D966" t="s">
        <v>1872</v>
      </c>
      <c r="E966" t="s">
        <v>1119</v>
      </c>
      <c r="F966" t="s">
        <v>1175</v>
      </c>
      <c r="G966">
        <v>24</v>
      </c>
      <c r="H966">
        <f t="shared" si="64"/>
        <v>7200</v>
      </c>
      <c r="I966">
        <v>600</v>
      </c>
      <c r="J966">
        <v>600</v>
      </c>
      <c r="K966">
        <v>600</v>
      </c>
      <c r="L966">
        <v>600</v>
      </c>
      <c r="M966">
        <v>600</v>
      </c>
      <c r="N966">
        <v>600</v>
      </c>
      <c r="O966">
        <v>600</v>
      </c>
      <c r="P966">
        <v>600</v>
      </c>
      <c r="Q966">
        <v>600</v>
      </c>
      <c r="R966">
        <v>600</v>
      </c>
      <c r="S966">
        <v>600</v>
      </c>
      <c r="T966">
        <v>600</v>
      </c>
      <c r="U966">
        <f t="shared" si="65"/>
        <v>1</v>
      </c>
    </row>
    <row r="967" spans="1:21">
      <c r="A967" t="str">
        <f t="shared" si="62"/>
        <v>34.1-12</v>
      </c>
      <c r="B967">
        <f t="shared" si="63"/>
        <v>12</v>
      </c>
      <c r="C967">
        <v>34</v>
      </c>
      <c r="D967" t="s">
        <v>1873</v>
      </c>
      <c r="E967" t="s">
        <v>1119</v>
      </c>
      <c r="F967" t="s">
        <v>1175</v>
      </c>
      <c r="G967">
        <v>24</v>
      </c>
      <c r="H967">
        <f t="shared" si="64"/>
        <v>5400</v>
      </c>
      <c r="I967">
        <v>600</v>
      </c>
      <c r="J967">
        <v>600</v>
      </c>
      <c r="K967">
        <v>600</v>
      </c>
      <c r="L967">
        <v>600</v>
      </c>
      <c r="M967">
        <v>600</v>
      </c>
      <c r="N967">
        <v>600</v>
      </c>
      <c r="O967">
        <v>600</v>
      </c>
      <c r="P967">
        <v>600</v>
      </c>
      <c r="Q967">
        <v>600</v>
      </c>
      <c r="R967" t="s">
        <v>2523</v>
      </c>
      <c r="S967" t="s">
        <v>2523</v>
      </c>
      <c r="T967" t="s">
        <v>2523</v>
      </c>
      <c r="U967">
        <f t="shared" si="65"/>
        <v>1</v>
      </c>
    </row>
    <row r="968" spans="1:21">
      <c r="A968" t="str">
        <f t="shared" si="62"/>
        <v>34.1-13</v>
      </c>
      <c r="B968">
        <f t="shared" si="63"/>
        <v>13</v>
      </c>
      <c r="C968">
        <v>34</v>
      </c>
      <c r="D968" t="s">
        <v>1874</v>
      </c>
      <c r="E968" t="s">
        <v>1119</v>
      </c>
      <c r="F968" t="s">
        <v>1175</v>
      </c>
      <c r="G968">
        <v>24</v>
      </c>
      <c r="H968">
        <f t="shared" si="64"/>
        <v>1800</v>
      </c>
      <c r="I968">
        <v>600</v>
      </c>
      <c r="J968">
        <v>600</v>
      </c>
      <c r="K968">
        <v>600</v>
      </c>
      <c r="L968" t="s">
        <v>2523</v>
      </c>
      <c r="M968" t="s">
        <v>2523</v>
      </c>
      <c r="N968" t="s">
        <v>2523</v>
      </c>
      <c r="O968" t="s">
        <v>2523</v>
      </c>
      <c r="P968" t="s">
        <v>2523</v>
      </c>
      <c r="Q968" t="s">
        <v>2523</v>
      </c>
      <c r="R968" t="s">
        <v>2523</v>
      </c>
      <c r="S968" t="s">
        <v>2523</v>
      </c>
      <c r="T968" t="s">
        <v>2523</v>
      </c>
      <c r="U968">
        <f t="shared" si="65"/>
        <v>1</v>
      </c>
    </row>
    <row r="969" spans="1:21">
      <c r="A969" t="str">
        <f t="shared" si="62"/>
        <v>34.1-14</v>
      </c>
      <c r="B969">
        <f t="shared" si="63"/>
        <v>14</v>
      </c>
      <c r="C969">
        <v>34</v>
      </c>
      <c r="D969" t="s">
        <v>1875</v>
      </c>
      <c r="E969" t="s">
        <v>1119</v>
      </c>
      <c r="F969" t="s">
        <v>1175</v>
      </c>
      <c r="G969">
        <v>24</v>
      </c>
      <c r="H969">
        <f t="shared" si="64"/>
        <v>7200</v>
      </c>
      <c r="I969">
        <v>600</v>
      </c>
      <c r="J969">
        <v>600</v>
      </c>
      <c r="K969">
        <v>600</v>
      </c>
      <c r="L969">
        <v>600</v>
      </c>
      <c r="M969">
        <v>600</v>
      </c>
      <c r="N969">
        <v>600</v>
      </c>
      <c r="O969">
        <v>600</v>
      </c>
      <c r="P969">
        <v>600</v>
      </c>
      <c r="Q969">
        <v>600</v>
      </c>
      <c r="R969">
        <v>600</v>
      </c>
      <c r="S969">
        <v>600</v>
      </c>
      <c r="T969">
        <v>600</v>
      </c>
      <c r="U969">
        <f t="shared" si="65"/>
        <v>1</v>
      </c>
    </row>
    <row r="970" spans="1:21">
      <c r="A970" t="str">
        <f t="shared" si="62"/>
        <v>34.1-15</v>
      </c>
      <c r="B970">
        <f t="shared" si="63"/>
        <v>15</v>
      </c>
      <c r="C970">
        <v>34</v>
      </c>
      <c r="D970" t="s">
        <v>1876</v>
      </c>
      <c r="E970" t="s">
        <v>1119</v>
      </c>
      <c r="F970" t="s">
        <v>1175</v>
      </c>
      <c r="G970">
        <v>24</v>
      </c>
      <c r="H970">
        <f t="shared" si="64"/>
        <v>7200</v>
      </c>
      <c r="I970">
        <v>600</v>
      </c>
      <c r="J970">
        <v>600</v>
      </c>
      <c r="K970">
        <v>600</v>
      </c>
      <c r="L970">
        <v>600</v>
      </c>
      <c r="M970">
        <v>600</v>
      </c>
      <c r="N970">
        <v>600</v>
      </c>
      <c r="O970">
        <v>600</v>
      </c>
      <c r="P970">
        <v>600</v>
      </c>
      <c r="Q970">
        <v>600</v>
      </c>
      <c r="R970">
        <v>600</v>
      </c>
      <c r="S970">
        <v>600</v>
      </c>
      <c r="T970">
        <v>600</v>
      </c>
      <c r="U970">
        <f t="shared" si="65"/>
        <v>1</v>
      </c>
    </row>
    <row r="971" spans="1:21">
      <c r="A971" t="str">
        <f t="shared" si="62"/>
        <v>34.1-16</v>
      </c>
      <c r="B971">
        <f t="shared" si="63"/>
        <v>16</v>
      </c>
      <c r="C971">
        <v>34</v>
      </c>
      <c r="D971" t="s">
        <v>1877</v>
      </c>
      <c r="E971" t="s">
        <v>1119</v>
      </c>
      <c r="F971" t="s">
        <v>1175</v>
      </c>
      <c r="G971">
        <v>24</v>
      </c>
      <c r="H971">
        <f t="shared" si="64"/>
        <v>7200</v>
      </c>
      <c r="I971">
        <v>600</v>
      </c>
      <c r="J971">
        <v>600</v>
      </c>
      <c r="K971">
        <v>600</v>
      </c>
      <c r="L971">
        <v>600</v>
      </c>
      <c r="M971">
        <v>600</v>
      </c>
      <c r="N971">
        <v>600</v>
      </c>
      <c r="O971">
        <v>600</v>
      </c>
      <c r="P971">
        <v>600</v>
      </c>
      <c r="Q971">
        <v>600</v>
      </c>
      <c r="R971">
        <v>600</v>
      </c>
      <c r="S971">
        <v>600</v>
      </c>
      <c r="T971">
        <v>600</v>
      </c>
      <c r="U971">
        <f t="shared" si="65"/>
        <v>1</v>
      </c>
    </row>
    <row r="972" spans="1:21">
      <c r="A972" t="str">
        <f t="shared" si="62"/>
        <v>34.1-17</v>
      </c>
      <c r="B972">
        <f t="shared" si="63"/>
        <v>17</v>
      </c>
      <c r="C972">
        <v>34</v>
      </c>
      <c r="D972" t="s">
        <v>1878</v>
      </c>
      <c r="E972" t="s">
        <v>1119</v>
      </c>
      <c r="F972" t="s">
        <v>1175</v>
      </c>
      <c r="G972">
        <v>24</v>
      </c>
      <c r="H972">
        <f t="shared" si="64"/>
        <v>7200</v>
      </c>
      <c r="I972">
        <v>600</v>
      </c>
      <c r="J972">
        <v>600</v>
      </c>
      <c r="K972">
        <v>600</v>
      </c>
      <c r="L972">
        <v>600</v>
      </c>
      <c r="M972">
        <v>600</v>
      </c>
      <c r="N972">
        <v>600</v>
      </c>
      <c r="O972">
        <v>600</v>
      </c>
      <c r="P972">
        <v>600</v>
      </c>
      <c r="Q972">
        <v>600</v>
      </c>
      <c r="R972">
        <v>600</v>
      </c>
      <c r="S972">
        <v>600</v>
      </c>
      <c r="T972">
        <v>600</v>
      </c>
      <c r="U972">
        <f t="shared" si="65"/>
        <v>1</v>
      </c>
    </row>
    <row r="973" spans="1:21">
      <c r="A973" t="str">
        <f t="shared" si="62"/>
        <v>34.1-18</v>
      </c>
      <c r="B973">
        <f t="shared" si="63"/>
        <v>18</v>
      </c>
      <c r="C973">
        <v>34</v>
      </c>
      <c r="D973" t="s">
        <v>2786</v>
      </c>
      <c r="E973" t="s">
        <v>1119</v>
      </c>
      <c r="F973" t="s">
        <v>1175</v>
      </c>
      <c r="G973">
        <v>24</v>
      </c>
      <c r="H973">
        <f t="shared" si="64"/>
        <v>3000</v>
      </c>
      <c r="I973" t="s">
        <v>2523</v>
      </c>
      <c r="J973" t="s">
        <v>2523</v>
      </c>
      <c r="K973" t="s">
        <v>2523</v>
      </c>
      <c r="L973" t="s">
        <v>2523</v>
      </c>
      <c r="M973" t="s">
        <v>2523</v>
      </c>
      <c r="N973" t="s">
        <v>2523</v>
      </c>
      <c r="O973" t="s">
        <v>2523</v>
      </c>
      <c r="P973">
        <v>600</v>
      </c>
      <c r="Q973">
        <v>600</v>
      </c>
      <c r="R973">
        <v>600</v>
      </c>
      <c r="S973">
        <v>600</v>
      </c>
      <c r="T973">
        <v>600</v>
      </c>
      <c r="U973">
        <f t="shared" si="65"/>
        <v>1</v>
      </c>
    </row>
    <row r="974" spans="1:21">
      <c r="A974" t="str">
        <f t="shared" si="62"/>
        <v>34.1-19</v>
      </c>
      <c r="B974">
        <f t="shared" si="63"/>
        <v>19</v>
      </c>
      <c r="C974">
        <v>34</v>
      </c>
      <c r="D974" t="s">
        <v>1879</v>
      </c>
      <c r="E974" t="s">
        <v>1119</v>
      </c>
      <c r="F974" t="s">
        <v>1175</v>
      </c>
      <c r="G974">
        <v>24</v>
      </c>
      <c r="H974">
        <f t="shared" si="64"/>
        <v>7200</v>
      </c>
      <c r="I974">
        <v>600</v>
      </c>
      <c r="J974">
        <v>600</v>
      </c>
      <c r="K974">
        <v>600</v>
      </c>
      <c r="L974">
        <v>600</v>
      </c>
      <c r="M974">
        <v>600</v>
      </c>
      <c r="N974">
        <v>600</v>
      </c>
      <c r="O974">
        <v>600</v>
      </c>
      <c r="P974">
        <v>600</v>
      </c>
      <c r="Q974">
        <v>600</v>
      </c>
      <c r="R974">
        <v>600</v>
      </c>
      <c r="S974">
        <v>600</v>
      </c>
      <c r="T974">
        <v>600</v>
      </c>
      <c r="U974">
        <f t="shared" si="65"/>
        <v>1</v>
      </c>
    </row>
    <row r="975" spans="1:21">
      <c r="A975" t="str">
        <f t="shared" si="62"/>
        <v>34.1-20</v>
      </c>
      <c r="B975">
        <f t="shared" si="63"/>
        <v>20</v>
      </c>
      <c r="C975">
        <v>34</v>
      </c>
      <c r="D975" t="s">
        <v>1880</v>
      </c>
      <c r="E975" t="s">
        <v>1119</v>
      </c>
      <c r="F975" t="s">
        <v>1175</v>
      </c>
      <c r="G975">
        <v>24</v>
      </c>
      <c r="H975">
        <f t="shared" si="64"/>
        <v>6600</v>
      </c>
      <c r="I975">
        <v>600</v>
      </c>
      <c r="J975" t="s">
        <v>2523</v>
      </c>
      <c r="K975">
        <v>600</v>
      </c>
      <c r="L975">
        <v>600</v>
      </c>
      <c r="M975">
        <v>600</v>
      </c>
      <c r="N975">
        <v>600</v>
      </c>
      <c r="O975">
        <v>600</v>
      </c>
      <c r="P975">
        <v>600</v>
      </c>
      <c r="Q975">
        <v>600</v>
      </c>
      <c r="R975">
        <v>600</v>
      </c>
      <c r="S975">
        <v>600</v>
      </c>
      <c r="T975">
        <v>600</v>
      </c>
      <c r="U975">
        <f t="shared" si="65"/>
        <v>1</v>
      </c>
    </row>
    <row r="976" spans="1:21">
      <c r="A976" t="str">
        <f t="shared" si="62"/>
        <v>34.1-21</v>
      </c>
      <c r="B976">
        <f t="shared" si="63"/>
        <v>21</v>
      </c>
      <c r="C976">
        <v>34</v>
      </c>
      <c r="D976" t="s">
        <v>1881</v>
      </c>
      <c r="E976" t="s">
        <v>1121</v>
      </c>
      <c r="F976" t="s">
        <v>1175</v>
      </c>
      <c r="G976">
        <v>24</v>
      </c>
      <c r="H976">
        <f t="shared" si="64"/>
        <v>26760</v>
      </c>
      <c r="I976">
        <v>2230</v>
      </c>
      <c r="J976">
        <v>2230</v>
      </c>
      <c r="K976">
        <v>2230</v>
      </c>
      <c r="L976">
        <v>2230</v>
      </c>
      <c r="M976">
        <v>2230</v>
      </c>
      <c r="N976">
        <v>2230</v>
      </c>
      <c r="O976">
        <v>2230</v>
      </c>
      <c r="P976">
        <v>2230</v>
      </c>
      <c r="Q976">
        <v>2230</v>
      </c>
      <c r="R976">
        <v>2230</v>
      </c>
      <c r="S976">
        <v>2230</v>
      </c>
      <c r="T976">
        <v>2230</v>
      </c>
      <c r="U976">
        <f t="shared" si="65"/>
        <v>1</v>
      </c>
    </row>
    <row r="977" spans="1:21">
      <c r="A977" t="str">
        <f t="shared" si="62"/>
        <v>34.1-22</v>
      </c>
      <c r="B977">
        <f t="shared" si="63"/>
        <v>22</v>
      </c>
      <c r="C977">
        <v>34</v>
      </c>
      <c r="D977" t="s">
        <v>2480</v>
      </c>
      <c r="E977" t="s">
        <v>1121</v>
      </c>
      <c r="F977" t="s">
        <v>1175</v>
      </c>
      <c r="G977">
        <v>24</v>
      </c>
      <c r="H977">
        <f t="shared" si="64"/>
        <v>15610</v>
      </c>
      <c r="I977" t="s">
        <v>2523</v>
      </c>
      <c r="J977" t="s">
        <v>2523</v>
      </c>
      <c r="K977" t="s">
        <v>2523</v>
      </c>
      <c r="L977" t="s">
        <v>2523</v>
      </c>
      <c r="M977" t="s">
        <v>2523</v>
      </c>
      <c r="N977">
        <v>2230</v>
      </c>
      <c r="O977">
        <v>2230</v>
      </c>
      <c r="P977">
        <v>2230</v>
      </c>
      <c r="Q977">
        <v>2230</v>
      </c>
      <c r="R977">
        <v>2230</v>
      </c>
      <c r="S977">
        <v>2230</v>
      </c>
      <c r="T977">
        <v>2230</v>
      </c>
      <c r="U977">
        <f t="shared" si="65"/>
        <v>1</v>
      </c>
    </row>
    <row r="978" spans="1:21">
      <c r="A978" t="str">
        <f t="shared" si="62"/>
        <v>34.1-23</v>
      </c>
      <c r="B978">
        <f t="shared" si="63"/>
        <v>23</v>
      </c>
      <c r="C978">
        <v>34</v>
      </c>
      <c r="D978" t="s">
        <v>1882</v>
      </c>
      <c r="E978" t="s">
        <v>1121</v>
      </c>
      <c r="F978" t="s">
        <v>1175</v>
      </c>
      <c r="G978">
        <v>24</v>
      </c>
      <c r="H978">
        <f t="shared" si="64"/>
        <v>15610</v>
      </c>
      <c r="I978">
        <v>2230</v>
      </c>
      <c r="J978">
        <v>2230</v>
      </c>
      <c r="K978">
        <v>2230</v>
      </c>
      <c r="L978">
        <v>2230</v>
      </c>
      <c r="M978">
        <v>2230</v>
      </c>
      <c r="N978">
        <v>2230</v>
      </c>
      <c r="O978">
        <v>2230</v>
      </c>
      <c r="P978" t="s">
        <v>2523</v>
      </c>
      <c r="Q978" t="s">
        <v>2523</v>
      </c>
      <c r="R978" t="s">
        <v>2523</v>
      </c>
      <c r="S978" t="s">
        <v>2523</v>
      </c>
      <c r="T978" t="s">
        <v>2523</v>
      </c>
      <c r="U978">
        <f t="shared" si="65"/>
        <v>1</v>
      </c>
    </row>
    <row r="979" spans="1:21">
      <c r="A979" t="str">
        <f t="shared" si="62"/>
        <v>34.1-24</v>
      </c>
      <c r="B979">
        <f t="shared" si="63"/>
        <v>24</v>
      </c>
      <c r="C979">
        <v>34</v>
      </c>
      <c r="D979" t="s">
        <v>1883</v>
      </c>
      <c r="E979" t="s">
        <v>1121</v>
      </c>
      <c r="F979" t="s">
        <v>1175</v>
      </c>
      <c r="G979">
        <v>24</v>
      </c>
      <c r="H979">
        <f t="shared" si="64"/>
        <v>26760</v>
      </c>
      <c r="I979">
        <v>2230</v>
      </c>
      <c r="J979">
        <v>2230</v>
      </c>
      <c r="K979">
        <v>2230</v>
      </c>
      <c r="L979">
        <v>2230</v>
      </c>
      <c r="M979">
        <v>2230</v>
      </c>
      <c r="N979">
        <v>2230</v>
      </c>
      <c r="O979">
        <v>2230</v>
      </c>
      <c r="P979">
        <v>2230</v>
      </c>
      <c r="Q979">
        <v>2230</v>
      </c>
      <c r="R979">
        <v>2230</v>
      </c>
      <c r="S979">
        <v>2230</v>
      </c>
      <c r="T979">
        <v>2230</v>
      </c>
      <c r="U979">
        <f t="shared" si="65"/>
        <v>1</v>
      </c>
    </row>
    <row r="980" spans="1:21">
      <c r="A980" t="str">
        <f t="shared" si="62"/>
        <v>34.1-25</v>
      </c>
      <c r="B980">
        <f t="shared" si="63"/>
        <v>25</v>
      </c>
      <c r="C980">
        <v>34</v>
      </c>
      <c r="D980" t="s">
        <v>2481</v>
      </c>
      <c r="E980" t="s">
        <v>1121</v>
      </c>
      <c r="F980" t="s">
        <v>1175</v>
      </c>
      <c r="G980">
        <v>24</v>
      </c>
      <c r="H980">
        <f t="shared" si="64"/>
        <v>15610</v>
      </c>
      <c r="I980" t="s">
        <v>2523</v>
      </c>
      <c r="J980" t="s">
        <v>2523</v>
      </c>
      <c r="K980" t="s">
        <v>2523</v>
      </c>
      <c r="L980" t="s">
        <v>2523</v>
      </c>
      <c r="M980" t="s">
        <v>2523</v>
      </c>
      <c r="N980">
        <v>2230</v>
      </c>
      <c r="O980">
        <v>2230</v>
      </c>
      <c r="P980">
        <v>2230</v>
      </c>
      <c r="Q980">
        <v>2230</v>
      </c>
      <c r="R980">
        <v>2230</v>
      </c>
      <c r="S980">
        <v>2230</v>
      </c>
      <c r="T980">
        <v>2230</v>
      </c>
      <c r="U980">
        <f t="shared" si="65"/>
        <v>1</v>
      </c>
    </row>
    <row r="981" spans="1:21">
      <c r="A981" t="str">
        <f t="shared" si="62"/>
        <v>34.1-26</v>
      </c>
      <c r="B981">
        <f t="shared" si="63"/>
        <v>26</v>
      </c>
      <c r="C981">
        <v>34</v>
      </c>
      <c r="D981" t="s">
        <v>1884</v>
      </c>
      <c r="E981" t="s">
        <v>1121</v>
      </c>
      <c r="F981" t="s">
        <v>1175</v>
      </c>
      <c r="G981">
        <v>24</v>
      </c>
      <c r="H981">
        <f t="shared" si="64"/>
        <v>26760</v>
      </c>
      <c r="I981">
        <v>2230</v>
      </c>
      <c r="J981">
        <v>2230</v>
      </c>
      <c r="K981">
        <v>2230</v>
      </c>
      <c r="L981">
        <v>2230</v>
      </c>
      <c r="M981">
        <v>2230</v>
      </c>
      <c r="N981">
        <v>2230</v>
      </c>
      <c r="O981">
        <v>2230</v>
      </c>
      <c r="P981">
        <v>2230</v>
      </c>
      <c r="Q981">
        <v>2230</v>
      </c>
      <c r="R981">
        <v>2230</v>
      </c>
      <c r="S981">
        <v>2230</v>
      </c>
      <c r="T981">
        <v>2230</v>
      </c>
      <c r="U981">
        <f t="shared" si="65"/>
        <v>1</v>
      </c>
    </row>
    <row r="982" spans="1:21">
      <c r="A982" t="str">
        <f t="shared" si="62"/>
        <v>34.1-27</v>
      </c>
      <c r="B982">
        <f t="shared" si="63"/>
        <v>27</v>
      </c>
      <c r="C982">
        <v>34</v>
      </c>
      <c r="D982" t="s">
        <v>1885</v>
      </c>
      <c r="E982" t="s">
        <v>1121</v>
      </c>
      <c r="F982" t="s">
        <v>1175</v>
      </c>
      <c r="G982">
        <v>24</v>
      </c>
      <c r="H982">
        <f t="shared" si="64"/>
        <v>6690</v>
      </c>
      <c r="I982">
        <v>2230</v>
      </c>
      <c r="J982">
        <v>2230</v>
      </c>
      <c r="K982">
        <v>2230</v>
      </c>
      <c r="L982" t="s">
        <v>2523</v>
      </c>
      <c r="M982" t="s">
        <v>2523</v>
      </c>
      <c r="N982" t="s">
        <v>2523</v>
      </c>
      <c r="O982" t="s">
        <v>2523</v>
      </c>
      <c r="P982" t="s">
        <v>2523</v>
      </c>
      <c r="Q982" t="s">
        <v>2523</v>
      </c>
      <c r="R982" t="s">
        <v>2523</v>
      </c>
      <c r="S982" t="s">
        <v>2523</v>
      </c>
      <c r="T982" t="s">
        <v>2523</v>
      </c>
      <c r="U982">
        <f t="shared" si="65"/>
        <v>2</v>
      </c>
    </row>
    <row r="983" spans="1:21">
      <c r="A983" t="str">
        <f t="shared" si="62"/>
        <v>34.1-28</v>
      </c>
      <c r="B983">
        <f t="shared" si="63"/>
        <v>28</v>
      </c>
      <c r="C983">
        <v>34</v>
      </c>
      <c r="D983" t="s">
        <v>1886</v>
      </c>
      <c r="E983" t="s">
        <v>1178</v>
      </c>
      <c r="F983" t="s">
        <v>1175</v>
      </c>
      <c r="G983">
        <v>12</v>
      </c>
      <c r="H983">
        <f t="shared" si="64"/>
        <v>54990</v>
      </c>
      <c r="I983">
        <v>6110</v>
      </c>
      <c r="J983">
        <v>6110</v>
      </c>
      <c r="K983">
        <v>6110</v>
      </c>
      <c r="L983">
        <v>6110</v>
      </c>
      <c r="M983">
        <v>6110</v>
      </c>
      <c r="N983">
        <v>6110</v>
      </c>
      <c r="O983">
        <v>6110</v>
      </c>
      <c r="P983">
        <v>6110</v>
      </c>
      <c r="Q983">
        <v>6110</v>
      </c>
      <c r="R983" t="s">
        <v>2523</v>
      </c>
      <c r="S983" t="s">
        <v>2523</v>
      </c>
      <c r="T983" t="s">
        <v>2523</v>
      </c>
      <c r="U983">
        <f t="shared" si="65"/>
        <v>1</v>
      </c>
    </row>
    <row r="984" spans="1:21">
      <c r="A984" t="str">
        <f t="shared" si="62"/>
        <v>34.1-29</v>
      </c>
      <c r="B984">
        <f t="shared" si="63"/>
        <v>29</v>
      </c>
      <c r="C984">
        <v>34</v>
      </c>
      <c r="D984" t="s">
        <v>2787</v>
      </c>
      <c r="E984" t="s">
        <v>1178</v>
      </c>
      <c r="F984" t="s">
        <v>1175</v>
      </c>
      <c r="G984">
        <v>12</v>
      </c>
      <c r="H984">
        <f t="shared" si="64"/>
        <v>12220</v>
      </c>
      <c r="I984" t="s">
        <v>2523</v>
      </c>
      <c r="J984" t="s">
        <v>2523</v>
      </c>
      <c r="K984" t="s">
        <v>2523</v>
      </c>
      <c r="L984" t="s">
        <v>2523</v>
      </c>
      <c r="M984" t="s">
        <v>2523</v>
      </c>
      <c r="N984" t="s">
        <v>2523</v>
      </c>
      <c r="O984" t="s">
        <v>2523</v>
      </c>
      <c r="P984" t="s">
        <v>2523</v>
      </c>
      <c r="Q984" t="s">
        <v>2523</v>
      </c>
      <c r="R984" t="s">
        <v>2523</v>
      </c>
      <c r="S984">
        <v>6110</v>
      </c>
      <c r="T984">
        <v>6110</v>
      </c>
      <c r="U984">
        <f t="shared" si="65"/>
        <v>1</v>
      </c>
    </row>
    <row r="985" spans="1:21">
      <c r="A985" t="str">
        <f t="shared" si="62"/>
        <v>34.1-30</v>
      </c>
      <c r="B985">
        <f t="shared" si="63"/>
        <v>30</v>
      </c>
      <c r="C985">
        <v>34</v>
      </c>
      <c r="D985" t="s">
        <v>1864</v>
      </c>
      <c r="E985" t="s">
        <v>1124</v>
      </c>
      <c r="F985" t="s">
        <v>1171</v>
      </c>
      <c r="G985">
        <v>60</v>
      </c>
      <c r="H985">
        <f t="shared" si="64"/>
        <v>9840</v>
      </c>
      <c r="I985">
        <v>820</v>
      </c>
      <c r="J985">
        <v>820</v>
      </c>
      <c r="K985">
        <v>820</v>
      </c>
      <c r="L985">
        <v>820</v>
      </c>
      <c r="M985">
        <v>820</v>
      </c>
      <c r="N985">
        <v>820</v>
      </c>
      <c r="O985">
        <v>820</v>
      </c>
      <c r="P985">
        <v>820</v>
      </c>
      <c r="Q985">
        <v>820</v>
      </c>
      <c r="R985">
        <v>820</v>
      </c>
      <c r="S985">
        <v>820</v>
      </c>
      <c r="T985">
        <v>820</v>
      </c>
      <c r="U985">
        <f t="shared" si="65"/>
        <v>1</v>
      </c>
    </row>
    <row r="986" spans="1:21">
      <c r="A986" t="str">
        <f t="shared" si="62"/>
        <v>34.1-31</v>
      </c>
      <c r="B986">
        <f t="shared" si="63"/>
        <v>31</v>
      </c>
      <c r="C986">
        <v>34</v>
      </c>
      <c r="D986" t="s">
        <v>1865</v>
      </c>
      <c r="E986" t="s">
        <v>1120</v>
      </c>
      <c r="F986" t="s">
        <v>1171</v>
      </c>
      <c r="G986">
        <v>60</v>
      </c>
      <c r="H986">
        <f t="shared" si="64"/>
        <v>33600</v>
      </c>
      <c r="I986">
        <v>2800</v>
      </c>
      <c r="J986">
        <v>2800</v>
      </c>
      <c r="K986">
        <v>2800</v>
      </c>
      <c r="L986">
        <v>2800</v>
      </c>
      <c r="M986">
        <v>2800</v>
      </c>
      <c r="N986">
        <v>2800</v>
      </c>
      <c r="O986">
        <v>2800</v>
      </c>
      <c r="P986">
        <v>2800</v>
      </c>
      <c r="Q986">
        <v>2800</v>
      </c>
      <c r="R986">
        <v>2800</v>
      </c>
      <c r="S986">
        <v>2800</v>
      </c>
      <c r="T986">
        <v>2800</v>
      </c>
      <c r="U986">
        <f t="shared" si="65"/>
        <v>1</v>
      </c>
    </row>
    <row r="987" spans="1:21">
      <c r="A987" t="str">
        <f t="shared" si="62"/>
        <v>34.1-32</v>
      </c>
      <c r="B987">
        <f t="shared" si="63"/>
        <v>32</v>
      </c>
      <c r="C987">
        <v>34</v>
      </c>
      <c r="D987" t="s">
        <v>1887</v>
      </c>
      <c r="E987" t="s">
        <v>1122</v>
      </c>
      <c r="F987" t="s">
        <v>1171</v>
      </c>
      <c r="G987">
        <v>30</v>
      </c>
      <c r="H987">
        <f t="shared" si="64"/>
        <v>93000</v>
      </c>
      <c r="I987">
        <v>7750</v>
      </c>
      <c r="J987">
        <v>7750</v>
      </c>
      <c r="K987">
        <v>7750</v>
      </c>
      <c r="L987">
        <v>7750</v>
      </c>
      <c r="M987">
        <v>7750</v>
      </c>
      <c r="N987">
        <v>7750</v>
      </c>
      <c r="O987">
        <v>7750</v>
      </c>
      <c r="P987">
        <v>7750</v>
      </c>
      <c r="Q987">
        <v>7750</v>
      </c>
      <c r="R987">
        <v>7750</v>
      </c>
      <c r="S987">
        <v>7750</v>
      </c>
      <c r="T987">
        <v>7750</v>
      </c>
      <c r="U987">
        <f t="shared" si="65"/>
        <v>1</v>
      </c>
    </row>
    <row r="988" spans="1:21">
      <c r="A988" t="str">
        <f t="shared" si="62"/>
        <v>35.1-1</v>
      </c>
      <c r="B988">
        <f t="shared" si="63"/>
        <v>1</v>
      </c>
      <c r="C988">
        <v>35</v>
      </c>
      <c r="D988" t="s">
        <v>1889</v>
      </c>
      <c r="E988" t="s">
        <v>1174</v>
      </c>
      <c r="F988" t="s">
        <v>1175</v>
      </c>
      <c r="G988">
        <v>48</v>
      </c>
      <c r="H988">
        <f t="shared" si="64"/>
        <v>39360</v>
      </c>
      <c r="I988">
        <v>3280</v>
      </c>
      <c r="J988">
        <v>3280</v>
      </c>
      <c r="K988">
        <v>3280</v>
      </c>
      <c r="L988">
        <v>3280</v>
      </c>
      <c r="M988">
        <v>3280</v>
      </c>
      <c r="N988">
        <v>3280</v>
      </c>
      <c r="O988">
        <v>3280</v>
      </c>
      <c r="P988">
        <v>3280</v>
      </c>
      <c r="Q988">
        <v>3280</v>
      </c>
      <c r="R988">
        <v>3280</v>
      </c>
      <c r="S988">
        <v>3280</v>
      </c>
      <c r="T988">
        <v>3280</v>
      </c>
      <c r="U988">
        <f t="shared" si="65"/>
        <v>1</v>
      </c>
    </row>
    <row r="989" spans="1:21">
      <c r="A989" t="str">
        <f t="shared" si="62"/>
        <v>35.1-2</v>
      </c>
      <c r="B989">
        <f t="shared" si="63"/>
        <v>2</v>
      </c>
      <c r="C989">
        <v>35</v>
      </c>
      <c r="D989" t="s">
        <v>1890</v>
      </c>
      <c r="E989" t="s">
        <v>1174</v>
      </c>
      <c r="F989" t="s">
        <v>1175</v>
      </c>
      <c r="G989">
        <v>48</v>
      </c>
      <c r="H989">
        <f t="shared" si="64"/>
        <v>39360</v>
      </c>
      <c r="I989">
        <v>3280</v>
      </c>
      <c r="J989">
        <v>3280</v>
      </c>
      <c r="K989">
        <v>3280</v>
      </c>
      <c r="L989">
        <v>3280</v>
      </c>
      <c r="M989">
        <v>3280</v>
      </c>
      <c r="N989">
        <v>3280</v>
      </c>
      <c r="O989">
        <v>3280</v>
      </c>
      <c r="P989">
        <v>3280</v>
      </c>
      <c r="Q989">
        <v>3280</v>
      </c>
      <c r="R989">
        <v>3280</v>
      </c>
      <c r="S989">
        <v>3280</v>
      </c>
      <c r="T989">
        <v>3280</v>
      </c>
      <c r="U989">
        <f t="shared" si="65"/>
        <v>1</v>
      </c>
    </row>
    <row r="990" spans="1:21">
      <c r="A990" t="str">
        <f t="shared" si="62"/>
        <v>35.1-3</v>
      </c>
      <c r="B990">
        <f t="shared" si="63"/>
        <v>3</v>
      </c>
      <c r="C990">
        <v>35</v>
      </c>
      <c r="D990" t="s">
        <v>1891</v>
      </c>
      <c r="E990" t="s">
        <v>1119</v>
      </c>
      <c r="F990" t="s">
        <v>1175</v>
      </c>
      <c r="G990">
        <v>24</v>
      </c>
      <c r="H990">
        <f t="shared" si="64"/>
        <v>3600</v>
      </c>
      <c r="I990">
        <v>600</v>
      </c>
      <c r="J990">
        <v>600</v>
      </c>
      <c r="K990">
        <v>600</v>
      </c>
      <c r="L990">
        <v>600</v>
      </c>
      <c r="M990">
        <v>600</v>
      </c>
      <c r="N990">
        <v>600</v>
      </c>
      <c r="O990" t="s">
        <v>2523</v>
      </c>
      <c r="P990" t="s">
        <v>2523</v>
      </c>
      <c r="Q990" t="s">
        <v>2523</v>
      </c>
      <c r="R990" t="s">
        <v>2523</v>
      </c>
      <c r="S990" t="s">
        <v>2523</v>
      </c>
      <c r="T990" t="s">
        <v>2523</v>
      </c>
      <c r="U990">
        <f t="shared" si="65"/>
        <v>1</v>
      </c>
    </row>
    <row r="991" spans="1:21">
      <c r="A991" t="str">
        <f t="shared" si="62"/>
        <v>35.1-4</v>
      </c>
      <c r="B991">
        <f t="shared" si="63"/>
        <v>4</v>
      </c>
      <c r="C991">
        <v>35</v>
      </c>
      <c r="D991" t="s">
        <v>1892</v>
      </c>
      <c r="E991" t="s">
        <v>1119</v>
      </c>
      <c r="F991" t="s">
        <v>1175</v>
      </c>
      <c r="G991">
        <v>24</v>
      </c>
      <c r="H991">
        <f t="shared" si="64"/>
        <v>6000</v>
      </c>
      <c r="I991">
        <v>600</v>
      </c>
      <c r="J991">
        <v>600</v>
      </c>
      <c r="K991">
        <v>600</v>
      </c>
      <c r="L991">
        <v>600</v>
      </c>
      <c r="M991">
        <v>600</v>
      </c>
      <c r="N991">
        <v>600</v>
      </c>
      <c r="O991">
        <v>600</v>
      </c>
      <c r="P991">
        <v>600</v>
      </c>
      <c r="Q991">
        <v>600</v>
      </c>
      <c r="R991">
        <v>600</v>
      </c>
      <c r="S991" t="s">
        <v>2523</v>
      </c>
      <c r="T991" t="s">
        <v>2523</v>
      </c>
      <c r="U991">
        <f t="shared" si="65"/>
        <v>1</v>
      </c>
    </row>
    <row r="992" spans="1:21">
      <c r="A992" t="str">
        <f t="shared" si="62"/>
        <v>35.1-5</v>
      </c>
      <c r="B992">
        <f t="shared" si="63"/>
        <v>5</v>
      </c>
      <c r="C992">
        <v>35</v>
      </c>
      <c r="D992" t="s">
        <v>2788</v>
      </c>
      <c r="E992" t="s">
        <v>1119</v>
      </c>
      <c r="F992" t="s">
        <v>1175</v>
      </c>
      <c r="G992">
        <v>24</v>
      </c>
      <c r="H992">
        <f t="shared" si="64"/>
        <v>1800</v>
      </c>
      <c r="I992" t="s">
        <v>2523</v>
      </c>
      <c r="J992" t="s">
        <v>2523</v>
      </c>
      <c r="K992" t="s">
        <v>2523</v>
      </c>
      <c r="L992" t="s">
        <v>2523</v>
      </c>
      <c r="M992" t="s">
        <v>2523</v>
      </c>
      <c r="N992" t="s">
        <v>2523</v>
      </c>
      <c r="O992" t="s">
        <v>2523</v>
      </c>
      <c r="P992" t="s">
        <v>2523</v>
      </c>
      <c r="Q992" t="s">
        <v>2523</v>
      </c>
      <c r="R992">
        <v>600</v>
      </c>
      <c r="S992">
        <v>600</v>
      </c>
      <c r="T992">
        <v>600</v>
      </c>
      <c r="U992">
        <f t="shared" si="65"/>
        <v>1</v>
      </c>
    </row>
    <row r="993" spans="1:21">
      <c r="A993" t="str">
        <f t="shared" si="62"/>
        <v>35.1-6</v>
      </c>
      <c r="B993">
        <f t="shared" si="63"/>
        <v>6</v>
      </c>
      <c r="C993">
        <v>35</v>
      </c>
      <c r="D993" t="s">
        <v>1893</v>
      </c>
      <c r="E993" t="s">
        <v>1119</v>
      </c>
      <c r="F993" t="s">
        <v>1175</v>
      </c>
      <c r="G993">
        <v>24</v>
      </c>
      <c r="H993">
        <f t="shared" si="64"/>
        <v>5400</v>
      </c>
      <c r="I993">
        <v>600</v>
      </c>
      <c r="J993">
        <v>600</v>
      </c>
      <c r="K993">
        <v>600</v>
      </c>
      <c r="L993">
        <v>600</v>
      </c>
      <c r="M993">
        <v>600</v>
      </c>
      <c r="N993">
        <v>600</v>
      </c>
      <c r="O993">
        <v>600</v>
      </c>
      <c r="P993">
        <v>600</v>
      </c>
      <c r="Q993">
        <v>600</v>
      </c>
      <c r="R993" t="s">
        <v>2523</v>
      </c>
      <c r="S993" t="s">
        <v>2523</v>
      </c>
      <c r="T993" t="s">
        <v>2523</v>
      </c>
      <c r="U993">
        <f t="shared" si="65"/>
        <v>1</v>
      </c>
    </row>
    <row r="994" spans="1:21">
      <c r="A994" t="str">
        <f t="shared" ref="A994:A1057" si="66">CONCATENATE(C994,".1-",B994)</f>
        <v>35.1-7</v>
      </c>
      <c r="B994">
        <f t="shared" ref="B994:B1057" si="67">IF(C994&lt;&gt;C993,1,B993+1)</f>
        <v>7</v>
      </c>
      <c r="C994">
        <v>35</v>
      </c>
      <c r="D994" t="s">
        <v>1894</v>
      </c>
      <c r="E994" t="s">
        <v>1121</v>
      </c>
      <c r="F994" t="s">
        <v>1175</v>
      </c>
      <c r="G994">
        <v>24</v>
      </c>
      <c r="H994">
        <f t="shared" si="64"/>
        <v>13380</v>
      </c>
      <c r="I994">
        <v>2230</v>
      </c>
      <c r="J994">
        <v>2230</v>
      </c>
      <c r="K994">
        <v>2230</v>
      </c>
      <c r="L994">
        <v>2230</v>
      </c>
      <c r="M994">
        <v>2230</v>
      </c>
      <c r="N994">
        <v>2230</v>
      </c>
      <c r="O994" t="s">
        <v>2523</v>
      </c>
      <c r="P994" t="s">
        <v>2523</v>
      </c>
      <c r="Q994" t="s">
        <v>2523</v>
      </c>
      <c r="R994" t="s">
        <v>2523</v>
      </c>
      <c r="S994" t="s">
        <v>2523</v>
      </c>
      <c r="T994" t="s">
        <v>2523</v>
      </c>
      <c r="U994">
        <f t="shared" si="65"/>
        <v>1</v>
      </c>
    </row>
    <row r="995" spans="1:21">
      <c r="A995" t="str">
        <f t="shared" si="66"/>
        <v>35.1-8</v>
      </c>
      <c r="B995">
        <f t="shared" si="67"/>
        <v>8</v>
      </c>
      <c r="C995">
        <v>35</v>
      </c>
      <c r="D995" t="s">
        <v>2789</v>
      </c>
      <c r="E995" t="s">
        <v>1121</v>
      </c>
      <c r="F995" t="s">
        <v>1175</v>
      </c>
      <c r="G995">
        <v>24</v>
      </c>
      <c r="H995">
        <f t="shared" si="64"/>
        <v>6690</v>
      </c>
      <c r="I995" t="s">
        <v>2523</v>
      </c>
      <c r="J995" t="s">
        <v>2523</v>
      </c>
      <c r="K995" t="s">
        <v>2523</v>
      </c>
      <c r="L995" t="s">
        <v>2523</v>
      </c>
      <c r="M995" t="s">
        <v>2523</v>
      </c>
      <c r="N995" t="s">
        <v>2523</v>
      </c>
      <c r="O995" t="s">
        <v>2523</v>
      </c>
      <c r="P995" t="s">
        <v>2523</v>
      </c>
      <c r="Q995" t="s">
        <v>2523</v>
      </c>
      <c r="R995">
        <v>2230</v>
      </c>
      <c r="S995">
        <v>2230</v>
      </c>
      <c r="T995">
        <v>2230</v>
      </c>
      <c r="U995">
        <f t="shared" si="65"/>
        <v>1</v>
      </c>
    </row>
    <row r="996" spans="1:21">
      <c r="A996" t="str">
        <f t="shared" si="66"/>
        <v>35.1-9</v>
      </c>
      <c r="B996">
        <f t="shared" si="67"/>
        <v>9</v>
      </c>
      <c r="C996">
        <v>35</v>
      </c>
      <c r="D996" t="s">
        <v>1895</v>
      </c>
      <c r="E996" t="s">
        <v>1121</v>
      </c>
      <c r="F996" t="s">
        <v>1175</v>
      </c>
      <c r="G996">
        <v>24</v>
      </c>
      <c r="H996">
        <f t="shared" si="64"/>
        <v>26760</v>
      </c>
      <c r="I996">
        <v>2230</v>
      </c>
      <c r="J996">
        <v>2230</v>
      </c>
      <c r="K996">
        <v>2230</v>
      </c>
      <c r="L996">
        <v>2230</v>
      </c>
      <c r="M996">
        <v>2230</v>
      </c>
      <c r="N996">
        <v>2230</v>
      </c>
      <c r="O996">
        <v>2230</v>
      </c>
      <c r="P996">
        <v>2230</v>
      </c>
      <c r="Q996">
        <v>2230</v>
      </c>
      <c r="R996">
        <v>2230</v>
      </c>
      <c r="S996">
        <v>2230</v>
      </c>
      <c r="T996">
        <v>2230</v>
      </c>
      <c r="U996">
        <f t="shared" si="65"/>
        <v>1</v>
      </c>
    </row>
    <row r="997" spans="1:21">
      <c r="A997" t="str">
        <f t="shared" si="66"/>
        <v>35.1-10</v>
      </c>
      <c r="B997">
        <f t="shared" si="67"/>
        <v>10</v>
      </c>
      <c r="C997">
        <v>35</v>
      </c>
      <c r="D997" t="s">
        <v>1896</v>
      </c>
      <c r="E997" t="s">
        <v>1121</v>
      </c>
      <c r="F997" t="s">
        <v>1175</v>
      </c>
      <c r="G997">
        <v>24</v>
      </c>
      <c r="H997">
        <f t="shared" si="64"/>
        <v>20070</v>
      </c>
      <c r="I997">
        <v>2230</v>
      </c>
      <c r="J997">
        <v>2230</v>
      </c>
      <c r="K997">
        <v>2230</v>
      </c>
      <c r="L997">
        <v>2230</v>
      </c>
      <c r="M997">
        <v>2230</v>
      </c>
      <c r="N997">
        <v>2230</v>
      </c>
      <c r="O997">
        <v>2230</v>
      </c>
      <c r="P997">
        <v>2230</v>
      </c>
      <c r="Q997">
        <v>2230</v>
      </c>
      <c r="R997" t="s">
        <v>2523</v>
      </c>
      <c r="S997" t="s">
        <v>2523</v>
      </c>
      <c r="T997" t="s">
        <v>2523</v>
      </c>
      <c r="U997">
        <f t="shared" si="65"/>
        <v>1</v>
      </c>
    </row>
    <row r="998" spans="1:21">
      <c r="A998" t="str">
        <f t="shared" si="66"/>
        <v>35.1-11</v>
      </c>
      <c r="B998">
        <f t="shared" si="67"/>
        <v>11</v>
      </c>
      <c r="C998">
        <v>35</v>
      </c>
      <c r="D998" t="s">
        <v>2482</v>
      </c>
      <c r="E998" t="s">
        <v>1121</v>
      </c>
      <c r="F998" t="s">
        <v>1175</v>
      </c>
      <c r="G998">
        <v>24</v>
      </c>
      <c r="H998">
        <f t="shared" si="64"/>
        <v>24530</v>
      </c>
      <c r="I998" t="s">
        <v>2523</v>
      </c>
      <c r="J998">
        <v>2230</v>
      </c>
      <c r="K998">
        <v>2230</v>
      </c>
      <c r="L998">
        <v>2230</v>
      </c>
      <c r="M998">
        <v>2230</v>
      </c>
      <c r="N998">
        <v>2230</v>
      </c>
      <c r="O998">
        <v>2230</v>
      </c>
      <c r="P998">
        <v>2230</v>
      </c>
      <c r="Q998">
        <v>2230</v>
      </c>
      <c r="R998">
        <v>2230</v>
      </c>
      <c r="S998">
        <v>2230</v>
      </c>
      <c r="T998">
        <v>2230</v>
      </c>
      <c r="U998">
        <f t="shared" si="65"/>
        <v>1</v>
      </c>
    </row>
    <row r="999" spans="1:21">
      <c r="A999" t="str">
        <f t="shared" si="66"/>
        <v>35.1-12</v>
      </c>
      <c r="B999">
        <f t="shared" si="67"/>
        <v>12</v>
      </c>
      <c r="C999">
        <v>35</v>
      </c>
      <c r="D999" t="s">
        <v>1897</v>
      </c>
      <c r="E999" t="s">
        <v>1121</v>
      </c>
      <c r="F999" t="s">
        <v>1175</v>
      </c>
      <c r="G999">
        <v>24</v>
      </c>
      <c r="H999">
        <f t="shared" si="64"/>
        <v>15610</v>
      </c>
      <c r="I999">
        <v>2230</v>
      </c>
      <c r="J999">
        <v>2230</v>
      </c>
      <c r="K999">
        <v>2230</v>
      </c>
      <c r="L999">
        <v>2230</v>
      </c>
      <c r="M999">
        <v>2230</v>
      </c>
      <c r="N999">
        <v>2230</v>
      </c>
      <c r="O999">
        <v>2230</v>
      </c>
      <c r="P999" t="s">
        <v>2523</v>
      </c>
      <c r="Q999" t="s">
        <v>2523</v>
      </c>
      <c r="R999" t="s">
        <v>2523</v>
      </c>
      <c r="S999" t="s">
        <v>2523</v>
      </c>
      <c r="T999" t="s">
        <v>2523</v>
      </c>
      <c r="U999">
        <f t="shared" si="65"/>
        <v>1</v>
      </c>
    </row>
    <row r="1000" spans="1:21">
      <c r="A1000" t="str">
        <f t="shared" si="66"/>
        <v>35.1-13</v>
      </c>
      <c r="B1000">
        <f t="shared" si="67"/>
        <v>13</v>
      </c>
      <c r="C1000">
        <v>35</v>
      </c>
      <c r="D1000" t="s">
        <v>1898</v>
      </c>
      <c r="E1000" t="s">
        <v>1178</v>
      </c>
      <c r="F1000" t="s">
        <v>1175</v>
      </c>
      <c r="G1000">
        <v>12</v>
      </c>
      <c r="H1000">
        <f t="shared" si="64"/>
        <v>18330</v>
      </c>
      <c r="I1000">
        <v>6110</v>
      </c>
      <c r="J1000">
        <v>6110</v>
      </c>
      <c r="K1000">
        <v>6110</v>
      </c>
      <c r="L1000" t="s">
        <v>2523</v>
      </c>
      <c r="M1000" t="s">
        <v>2523</v>
      </c>
      <c r="N1000" t="s">
        <v>2523</v>
      </c>
      <c r="O1000" t="s">
        <v>2523</v>
      </c>
      <c r="P1000" t="s">
        <v>2523</v>
      </c>
      <c r="Q1000" t="s">
        <v>2523</v>
      </c>
      <c r="R1000" t="s">
        <v>2523</v>
      </c>
      <c r="S1000" t="s">
        <v>2523</v>
      </c>
      <c r="T1000" t="s">
        <v>2523</v>
      </c>
      <c r="U1000">
        <f t="shared" si="65"/>
        <v>1</v>
      </c>
    </row>
    <row r="1001" spans="1:21">
      <c r="A1001" t="str">
        <f t="shared" si="66"/>
        <v>35.1-14</v>
      </c>
      <c r="B1001">
        <f t="shared" si="67"/>
        <v>14</v>
      </c>
      <c r="C1001">
        <v>35</v>
      </c>
      <c r="D1001" t="s">
        <v>2790</v>
      </c>
      <c r="E1001" t="s">
        <v>1120</v>
      </c>
      <c r="F1001" t="s">
        <v>1171</v>
      </c>
      <c r="G1001">
        <v>60</v>
      </c>
      <c r="H1001">
        <f t="shared" si="64"/>
        <v>8400</v>
      </c>
      <c r="I1001" t="s">
        <v>2523</v>
      </c>
      <c r="J1001" t="s">
        <v>2523</v>
      </c>
      <c r="K1001" t="s">
        <v>2523</v>
      </c>
      <c r="L1001" t="s">
        <v>2523</v>
      </c>
      <c r="M1001" t="s">
        <v>2523</v>
      </c>
      <c r="N1001" t="s">
        <v>2523</v>
      </c>
      <c r="O1001" t="s">
        <v>2523</v>
      </c>
      <c r="P1001" t="s">
        <v>2523</v>
      </c>
      <c r="Q1001" t="s">
        <v>2523</v>
      </c>
      <c r="R1001">
        <v>2800</v>
      </c>
      <c r="S1001">
        <v>2800</v>
      </c>
      <c r="T1001">
        <v>2800</v>
      </c>
      <c r="U1001">
        <f t="shared" si="65"/>
        <v>1</v>
      </c>
    </row>
    <row r="1002" spans="1:21">
      <c r="A1002" t="str">
        <f t="shared" si="66"/>
        <v>35.1-15</v>
      </c>
      <c r="B1002">
        <f t="shared" si="67"/>
        <v>15</v>
      </c>
      <c r="C1002">
        <v>35</v>
      </c>
      <c r="D1002" t="s">
        <v>1888</v>
      </c>
      <c r="E1002" t="s">
        <v>1120</v>
      </c>
      <c r="F1002" t="s">
        <v>1171</v>
      </c>
      <c r="G1002">
        <v>60</v>
      </c>
      <c r="H1002">
        <f t="shared" ref="H1002:H1062" si="68">SUM(I1002:T1002)</f>
        <v>25200</v>
      </c>
      <c r="I1002">
        <v>2800</v>
      </c>
      <c r="J1002">
        <v>2800</v>
      </c>
      <c r="K1002">
        <v>2800</v>
      </c>
      <c r="L1002">
        <v>2800</v>
      </c>
      <c r="M1002">
        <v>2800</v>
      </c>
      <c r="N1002">
        <v>2800</v>
      </c>
      <c r="O1002">
        <v>2800</v>
      </c>
      <c r="P1002">
        <v>2800</v>
      </c>
      <c r="Q1002">
        <v>2800</v>
      </c>
      <c r="R1002" t="s">
        <v>2523</v>
      </c>
      <c r="S1002" t="s">
        <v>2523</v>
      </c>
      <c r="T1002" t="s">
        <v>2523</v>
      </c>
      <c r="U1002">
        <f t="shared" si="65"/>
        <v>1</v>
      </c>
    </row>
    <row r="1003" spans="1:21">
      <c r="A1003" t="str">
        <f t="shared" si="66"/>
        <v>35.1-16</v>
      </c>
      <c r="B1003">
        <f t="shared" si="67"/>
        <v>16</v>
      </c>
      <c r="C1003">
        <v>35</v>
      </c>
      <c r="D1003" t="s">
        <v>1899</v>
      </c>
      <c r="E1003" t="s">
        <v>1122</v>
      </c>
      <c r="F1003" t="s">
        <v>1171</v>
      </c>
      <c r="G1003">
        <v>30</v>
      </c>
      <c r="H1003">
        <f t="shared" si="68"/>
        <v>93000</v>
      </c>
      <c r="I1003">
        <v>7750</v>
      </c>
      <c r="J1003">
        <v>7750</v>
      </c>
      <c r="K1003">
        <v>7750</v>
      </c>
      <c r="L1003">
        <v>7750</v>
      </c>
      <c r="M1003">
        <v>7750</v>
      </c>
      <c r="N1003">
        <v>7750</v>
      </c>
      <c r="O1003">
        <v>7750</v>
      </c>
      <c r="P1003">
        <v>7750</v>
      </c>
      <c r="Q1003">
        <v>7750</v>
      </c>
      <c r="R1003">
        <v>7750</v>
      </c>
      <c r="S1003">
        <v>7750</v>
      </c>
      <c r="T1003">
        <v>7750</v>
      </c>
      <c r="U1003">
        <f t="shared" si="65"/>
        <v>1</v>
      </c>
    </row>
    <row r="1004" spans="1:21">
      <c r="A1004" t="str">
        <f t="shared" si="66"/>
        <v>36.1-1</v>
      </c>
      <c r="B1004">
        <f t="shared" si="67"/>
        <v>1</v>
      </c>
      <c r="C1004">
        <v>36</v>
      </c>
      <c r="D1004" t="s">
        <v>1901</v>
      </c>
      <c r="E1004" t="s">
        <v>1174</v>
      </c>
      <c r="F1004" t="s">
        <v>1175</v>
      </c>
      <c r="G1004">
        <v>48</v>
      </c>
      <c r="H1004">
        <f t="shared" si="68"/>
        <v>39360</v>
      </c>
      <c r="I1004">
        <v>3280</v>
      </c>
      <c r="J1004">
        <v>3280</v>
      </c>
      <c r="K1004">
        <v>3280</v>
      </c>
      <c r="L1004">
        <v>3280</v>
      </c>
      <c r="M1004">
        <v>3280</v>
      </c>
      <c r="N1004">
        <v>3280</v>
      </c>
      <c r="O1004">
        <v>3280</v>
      </c>
      <c r="P1004">
        <v>3280</v>
      </c>
      <c r="Q1004">
        <v>3280</v>
      </c>
      <c r="R1004">
        <v>3280</v>
      </c>
      <c r="S1004">
        <v>3280</v>
      </c>
      <c r="T1004">
        <v>3280</v>
      </c>
      <c r="U1004">
        <f t="shared" si="65"/>
        <v>1</v>
      </c>
    </row>
    <row r="1005" spans="1:21">
      <c r="A1005" t="str">
        <f t="shared" si="66"/>
        <v>36.1-2</v>
      </c>
      <c r="B1005">
        <f t="shared" si="67"/>
        <v>2</v>
      </c>
      <c r="C1005">
        <v>36</v>
      </c>
      <c r="D1005" t="s">
        <v>1916</v>
      </c>
      <c r="E1005" t="s">
        <v>1174</v>
      </c>
      <c r="F1005" t="s">
        <v>1175</v>
      </c>
      <c r="G1005">
        <v>48</v>
      </c>
      <c r="H1005">
        <f t="shared" si="68"/>
        <v>13120</v>
      </c>
      <c r="I1005" t="s">
        <v>2523</v>
      </c>
      <c r="J1005" t="s">
        <v>2523</v>
      </c>
      <c r="K1005" t="s">
        <v>2523</v>
      </c>
      <c r="L1005" t="s">
        <v>2523</v>
      </c>
      <c r="M1005" t="s">
        <v>2523</v>
      </c>
      <c r="N1005" t="s">
        <v>2523</v>
      </c>
      <c r="O1005" t="s">
        <v>2523</v>
      </c>
      <c r="P1005" t="s">
        <v>2523</v>
      </c>
      <c r="Q1005">
        <v>3280</v>
      </c>
      <c r="R1005">
        <v>3280</v>
      </c>
      <c r="S1005">
        <v>3280</v>
      </c>
      <c r="T1005">
        <v>3280</v>
      </c>
      <c r="U1005">
        <f t="shared" si="65"/>
        <v>2</v>
      </c>
    </row>
    <row r="1006" spans="1:21">
      <c r="A1006" t="str">
        <f t="shared" si="66"/>
        <v>36.1-3</v>
      </c>
      <c r="B1006">
        <f t="shared" si="67"/>
        <v>3</v>
      </c>
      <c r="C1006">
        <v>36</v>
      </c>
      <c r="D1006" t="s">
        <v>1902</v>
      </c>
      <c r="E1006" t="s">
        <v>1174</v>
      </c>
      <c r="F1006" t="s">
        <v>1175</v>
      </c>
      <c r="G1006">
        <v>48</v>
      </c>
      <c r="H1006">
        <f t="shared" si="68"/>
        <v>39360</v>
      </c>
      <c r="I1006">
        <v>3280</v>
      </c>
      <c r="J1006">
        <v>3280</v>
      </c>
      <c r="K1006">
        <v>3280</v>
      </c>
      <c r="L1006">
        <v>3280</v>
      </c>
      <c r="M1006">
        <v>3280</v>
      </c>
      <c r="N1006">
        <v>3280</v>
      </c>
      <c r="O1006">
        <v>3280</v>
      </c>
      <c r="P1006">
        <v>3280</v>
      </c>
      <c r="Q1006">
        <v>3280</v>
      </c>
      <c r="R1006">
        <v>3280</v>
      </c>
      <c r="S1006">
        <v>3280</v>
      </c>
      <c r="T1006">
        <v>3280</v>
      </c>
      <c r="U1006">
        <f t="shared" si="65"/>
        <v>1</v>
      </c>
    </row>
    <row r="1007" spans="1:21">
      <c r="A1007" t="str">
        <f t="shared" si="66"/>
        <v>36.1-4</v>
      </c>
      <c r="B1007">
        <f t="shared" si="67"/>
        <v>4</v>
      </c>
      <c r="C1007">
        <v>36</v>
      </c>
      <c r="D1007" t="s">
        <v>2791</v>
      </c>
      <c r="E1007" t="s">
        <v>1119</v>
      </c>
      <c r="F1007" t="s">
        <v>1175</v>
      </c>
      <c r="G1007">
        <v>24</v>
      </c>
      <c r="H1007">
        <f t="shared" si="68"/>
        <v>600</v>
      </c>
      <c r="I1007" t="s">
        <v>2523</v>
      </c>
      <c r="J1007" t="s">
        <v>2523</v>
      </c>
      <c r="K1007" t="s">
        <v>2523</v>
      </c>
      <c r="L1007" t="s">
        <v>2523</v>
      </c>
      <c r="M1007" t="s">
        <v>2523</v>
      </c>
      <c r="N1007" t="s">
        <v>2523</v>
      </c>
      <c r="O1007" t="s">
        <v>2523</v>
      </c>
      <c r="P1007" t="s">
        <v>2523</v>
      </c>
      <c r="Q1007" t="s">
        <v>2523</v>
      </c>
      <c r="R1007" t="s">
        <v>2523</v>
      </c>
      <c r="S1007" t="s">
        <v>2523</v>
      </c>
      <c r="T1007">
        <v>600</v>
      </c>
      <c r="U1007">
        <f t="shared" si="65"/>
        <v>1</v>
      </c>
    </row>
    <row r="1008" spans="1:21">
      <c r="A1008" t="str">
        <f t="shared" si="66"/>
        <v>36.1-5</v>
      </c>
      <c r="B1008">
        <f t="shared" si="67"/>
        <v>5</v>
      </c>
      <c r="C1008">
        <v>36</v>
      </c>
      <c r="D1008" t="s">
        <v>1903</v>
      </c>
      <c r="E1008" t="s">
        <v>1119</v>
      </c>
      <c r="F1008" t="s">
        <v>1175</v>
      </c>
      <c r="G1008">
        <v>24</v>
      </c>
      <c r="H1008">
        <f t="shared" si="68"/>
        <v>7200</v>
      </c>
      <c r="I1008">
        <v>600</v>
      </c>
      <c r="J1008">
        <v>600</v>
      </c>
      <c r="K1008">
        <v>600</v>
      </c>
      <c r="L1008">
        <v>600</v>
      </c>
      <c r="M1008">
        <v>600</v>
      </c>
      <c r="N1008">
        <v>600</v>
      </c>
      <c r="O1008">
        <v>600</v>
      </c>
      <c r="P1008">
        <v>600</v>
      </c>
      <c r="Q1008">
        <v>600</v>
      </c>
      <c r="R1008">
        <v>600</v>
      </c>
      <c r="S1008">
        <v>600</v>
      </c>
      <c r="T1008">
        <v>600</v>
      </c>
      <c r="U1008">
        <f t="shared" si="65"/>
        <v>1</v>
      </c>
    </row>
    <row r="1009" spans="1:21">
      <c r="A1009" t="str">
        <f t="shared" si="66"/>
        <v>36.1-6</v>
      </c>
      <c r="B1009">
        <f t="shared" si="67"/>
        <v>6</v>
      </c>
      <c r="C1009">
        <v>36</v>
      </c>
      <c r="D1009" t="s">
        <v>2792</v>
      </c>
      <c r="E1009" t="s">
        <v>1119</v>
      </c>
      <c r="F1009" t="s">
        <v>1175</v>
      </c>
      <c r="G1009">
        <v>24</v>
      </c>
      <c r="H1009">
        <f t="shared" si="68"/>
        <v>600</v>
      </c>
      <c r="I1009" t="s">
        <v>2523</v>
      </c>
      <c r="J1009" t="s">
        <v>2523</v>
      </c>
      <c r="K1009" t="s">
        <v>2523</v>
      </c>
      <c r="L1009" t="s">
        <v>2523</v>
      </c>
      <c r="M1009" t="s">
        <v>2523</v>
      </c>
      <c r="N1009" t="s">
        <v>2523</v>
      </c>
      <c r="O1009" t="s">
        <v>2523</v>
      </c>
      <c r="P1009" t="s">
        <v>2523</v>
      </c>
      <c r="Q1009" t="s">
        <v>2523</v>
      </c>
      <c r="R1009" t="s">
        <v>2523</v>
      </c>
      <c r="S1009" t="s">
        <v>2523</v>
      </c>
      <c r="T1009">
        <v>600</v>
      </c>
      <c r="U1009">
        <f t="shared" si="65"/>
        <v>1</v>
      </c>
    </row>
    <row r="1010" spans="1:21">
      <c r="A1010" t="str">
        <f t="shared" si="66"/>
        <v>36.1-7</v>
      </c>
      <c r="B1010">
        <f t="shared" si="67"/>
        <v>7</v>
      </c>
      <c r="C1010">
        <v>36</v>
      </c>
      <c r="D1010" t="s">
        <v>1904</v>
      </c>
      <c r="E1010" t="s">
        <v>1119</v>
      </c>
      <c r="F1010" t="s">
        <v>1175</v>
      </c>
      <c r="G1010">
        <v>24</v>
      </c>
      <c r="H1010">
        <f t="shared" si="68"/>
        <v>7200</v>
      </c>
      <c r="I1010">
        <v>600</v>
      </c>
      <c r="J1010">
        <v>600</v>
      </c>
      <c r="K1010">
        <v>600</v>
      </c>
      <c r="L1010">
        <v>600</v>
      </c>
      <c r="M1010">
        <v>600</v>
      </c>
      <c r="N1010">
        <v>600</v>
      </c>
      <c r="O1010">
        <v>600</v>
      </c>
      <c r="P1010">
        <v>600</v>
      </c>
      <c r="Q1010">
        <v>600</v>
      </c>
      <c r="R1010">
        <v>600</v>
      </c>
      <c r="S1010">
        <v>600</v>
      </c>
      <c r="T1010">
        <v>600</v>
      </c>
      <c r="U1010">
        <f t="shared" si="65"/>
        <v>1</v>
      </c>
    </row>
    <row r="1011" spans="1:21">
      <c r="A1011" t="str">
        <f t="shared" si="66"/>
        <v>36.1-8</v>
      </c>
      <c r="B1011">
        <f t="shared" si="67"/>
        <v>8</v>
      </c>
      <c r="C1011">
        <v>36</v>
      </c>
      <c r="D1011" t="s">
        <v>1905</v>
      </c>
      <c r="E1011" t="s">
        <v>1119</v>
      </c>
      <c r="F1011" t="s">
        <v>1175</v>
      </c>
      <c r="G1011">
        <v>24</v>
      </c>
      <c r="H1011">
        <f t="shared" si="68"/>
        <v>3000</v>
      </c>
      <c r="I1011">
        <v>600</v>
      </c>
      <c r="J1011">
        <v>600</v>
      </c>
      <c r="K1011">
        <v>600</v>
      </c>
      <c r="L1011">
        <v>600</v>
      </c>
      <c r="M1011">
        <v>600</v>
      </c>
      <c r="N1011" t="s">
        <v>2523</v>
      </c>
      <c r="O1011" t="s">
        <v>2523</v>
      </c>
      <c r="P1011" t="s">
        <v>2523</v>
      </c>
      <c r="Q1011" t="s">
        <v>2523</v>
      </c>
      <c r="R1011" t="s">
        <v>2523</v>
      </c>
      <c r="S1011" t="s">
        <v>2523</v>
      </c>
      <c r="T1011" t="s">
        <v>2523</v>
      </c>
      <c r="U1011">
        <f t="shared" si="65"/>
        <v>1</v>
      </c>
    </row>
    <row r="1012" spans="1:21">
      <c r="A1012" t="str">
        <f t="shared" si="66"/>
        <v>36.1-9</v>
      </c>
      <c r="B1012">
        <f t="shared" si="67"/>
        <v>9</v>
      </c>
      <c r="C1012">
        <v>36</v>
      </c>
      <c r="D1012" t="s">
        <v>1906</v>
      </c>
      <c r="E1012" t="s">
        <v>1119</v>
      </c>
      <c r="F1012" t="s">
        <v>1175</v>
      </c>
      <c r="G1012">
        <v>24</v>
      </c>
      <c r="H1012">
        <f t="shared" si="68"/>
        <v>7200</v>
      </c>
      <c r="I1012">
        <v>600</v>
      </c>
      <c r="J1012">
        <v>600</v>
      </c>
      <c r="K1012">
        <v>600</v>
      </c>
      <c r="L1012">
        <v>600</v>
      </c>
      <c r="M1012">
        <v>600</v>
      </c>
      <c r="N1012">
        <v>600</v>
      </c>
      <c r="O1012">
        <v>600</v>
      </c>
      <c r="P1012">
        <v>600</v>
      </c>
      <c r="Q1012">
        <v>600</v>
      </c>
      <c r="R1012">
        <v>600</v>
      </c>
      <c r="S1012">
        <v>600</v>
      </c>
      <c r="T1012">
        <v>600</v>
      </c>
      <c r="U1012">
        <f t="shared" si="65"/>
        <v>1</v>
      </c>
    </row>
    <row r="1013" spans="1:21">
      <c r="A1013" t="str">
        <f t="shared" si="66"/>
        <v>36.1-10</v>
      </c>
      <c r="B1013">
        <f t="shared" si="67"/>
        <v>10</v>
      </c>
      <c r="C1013">
        <v>36</v>
      </c>
      <c r="D1013" t="s">
        <v>1907</v>
      </c>
      <c r="E1013" t="s">
        <v>1119</v>
      </c>
      <c r="F1013" t="s">
        <v>1175</v>
      </c>
      <c r="G1013">
        <v>24</v>
      </c>
      <c r="H1013">
        <f t="shared" si="68"/>
        <v>2400</v>
      </c>
      <c r="I1013">
        <v>600</v>
      </c>
      <c r="J1013">
        <v>600</v>
      </c>
      <c r="K1013">
        <v>600</v>
      </c>
      <c r="L1013">
        <v>600</v>
      </c>
      <c r="M1013" t="s">
        <v>2523</v>
      </c>
      <c r="N1013" t="s">
        <v>2523</v>
      </c>
      <c r="O1013" t="s">
        <v>2523</v>
      </c>
      <c r="P1013" t="s">
        <v>2523</v>
      </c>
      <c r="Q1013" t="s">
        <v>2523</v>
      </c>
      <c r="R1013" t="s">
        <v>2523</v>
      </c>
      <c r="S1013" t="s">
        <v>2523</v>
      </c>
      <c r="T1013" t="s">
        <v>2523</v>
      </c>
      <c r="U1013">
        <f t="shared" si="65"/>
        <v>1</v>
      </c>
    </row>
    <row r="1014" spans="1:21">
      <c r="A1014" t="str">
        <f t="shared" si="66"/>
        <v>36.1-11</v>
      </c>
      <c r="B1014">
        <f t="shared" si="67"/>
        <v>11</v>
      </c>
      <c r="C1014">
        <v>36</v>
      </c>
      <c r="D1014" t="s">
        <v>1908</v>
      </c>
      <c r="E1014" t="s">
        <v>1119</v>
      </c>
      <c r="F1014" t="s">
        <v>1175</v>
      </c>
      <c r="G1014">
        <v>24</v>
      </c>
      <c r="H1014">
        <f t="shared" si="68"/>
        <v>5400</v>
      </c>
      <c r="I1014">
        <v>600</v>
      </c>
      <c r="J1014">
        <v>600</v>
      </c>
      <c r="K1014">
        <v>600</v>
      </c>
      <c r="L1014">
        <v>600</v>
      </c>
      <c r="M1014">
        <v>600</v>
      </c>
      <c r="N1014">
        <v>600</v>
      </c>
      <c r="O1014">
        <v>600</v>
      </c>
      <c r="P1014">
        <v>600</v>
      </c>
      <c r="Q1014">
        <v>600</v>
      </c>
      <c r="R1014" t="s">
        <v>2523</v>
      </c>
      <c r="S1014" t="s">
        <v>2523</v>
      </c>
      <c r="T1014" t="s">
        <v>2523</v>
      </c>
      <c r="U1014">
        <f t="shared" si="65"/>
        <v>1</v>
      </c>
    </row>
    <row r="1015" spans="1:21">
      <c r="A1015" t="str">
        <f t="shared" si="66"/>
        <v>36.1-12</v>
      </c>
      <c r="B1015">
        <f t="shared" si="67"/>
        <v>12</v>
      </c>
      <c r="C1015">
        <v>36</v>
      </c>
      <c r="D1015" t="s">
        <v>1909</v>
      </c>
      <c r="E1015" t="s">
        <v>1119</v>
      </c>
      <c r="F1015" t="s">
        <v>1175</v>
      </c>
      <c r="G1015">
        <v>24</v>
      </c>
      <c r="H1015">
        <f t="shared" si="68"/>
        <v>5400</v>
      </c>
      <c r="I1015">
        <v>600</v>
      </c>
      <c r="J1015">
        <v>600</v>
      </c>
      <c r="K1015">
        <v>600</v>
      </c>
      <c r="L1015">
        <v>600</v>
      </c>
      <c r="M1015">
        <v>600</v>
      </c>
      <c r="N1015">
        <v>600</v>
      </c>
      <c r="O1015">
        <v>600</v>
      </c>
      <c r="P1015">
        <v>600</v>
      </c>
      <c r="Q1015">
        <v>600</v>
      </c>
      <c r="R1015" t="s">
        <v>2523</v>
      </c>
      <c r="S1015" t="s">
        <v>2523</v>
      </c>
      <c r="T1015" t="s">
        <v>2523</v>
      </c>
      <c r="U1015">
        <f t="shared" si="65"/>
        <v>1</v>
      </c>
    </row>
    <row r="1016" spans="1:21">
      <c r="A1016" t="str">
        <f t="shared" si="66"/>
        <v>36.1-13</v>
      </c>
      <c r="B1016">
        <f t="shared" si="67"/>
        <v>13</v>
      </c>
      <c r="C1016">
        <v>36</v>
      </c>
      <c r="D1016" t="s">
        <v>2793</v>
      </c>
      <c r="E1016" t="s">
        <v>1119</v>
      </c>
      <c r="F1016" t="s">
        <v>1175</v>
      </c>
      <c r="G1016">
        <v>24</v>
      </c>
      <c r="H1016">
        <f t="shared" si="68"/>
        <v>600</v>
      </c>
      <c r="I1016" t="s">
        <v>2523</v>
      </c>
      <c r="J1016" t="s">
        <v>2523</v>
      </c>
      <c r="K1016" t="s">
        <v>2523</v>
      </c>
      <c r="L1016" t="s">
        <v>2523</v>
      </c>
      <c r="M1016" t="s">
        <v>2523</v>
      </c>
      <c r="N1016" t="s">
        <v>2523</v>
      </c>
      <c r="O1016" t="s">
        <v>2523</v>
      </c>
      <c r="P1016" t="s">
        <v>2523</v>
      </c>
      <c r="Q1016" t="s">
        <v>2523</v>
      </c>
      <c r="R1016" t="s">
        <v>2523</v>
      </c>
      <c r="S1016" t="s">
        <v>2523</v>
      </c>
      <c r="T1016">
        <v>600</v>
      </c>
      <c r="U1016">
        <f t="shared" si="65"/>
        <v>1</v>
      </c>
    </row>
    <row r="1017" spans="1:21">
      <c r="A1017" t="str">
        <f t="shared" si="66"/>
        <v>36.1-14</v>
      </c>
      <c r="B1017">
        <f t="shared" si="67"/>
        <v>14</v>
      </c>
      <c r="C1017">
        <v>36</v>
      </c>
      <c r="D1017" t="s">
        <v>1910</v>
      </c>
      <c r="E1017" t="s">
        <v>1119</v>
      </c>
      <c r="F1017" t="s">
        <v>1175</v>
      </c>
      <c r="G1017">
        <v>24</v>
      </c>
      <c r="H1017">
        <f t="shared" si="68"/>
        <v>2400</v>
      </c>
      <c r="I1017">
        <v>600</v>
      </c>
      <c r="J1017">
        <v>600</v>
      </c>
      <c r="K1017">
        <v>600</v>
      </c>
      <c r="L1017">
        <v>600</v>
      </c>
      <c r="M1017" t="s">
        <v>2523</v>
      </c>
      <c r="N1017" t="s">
        <v>2523</v>
      </c>
      <c r="O1017" t="s">
        <v>2523</v>
      </c>
      <c r="P1017" t="s">
        <v>2523</v>
      </c>
      <c r="Q1017" t="s">
        <v>2523</v>
      </c>
      <c r="R1017" t="s">
        <v>2523</v>
      </c>
      <c r="S1017" t="s">
        <v>2523</v>
      </c>
      <c r="T1017" t="s">
        <v>2523</v>
      </c>
      <c r="U1017">
        <f t="shared" si="65"/>
        <v>1</v>
      </c>
    </row>
    <row r="1018" spans="1:21">
      <c r="A1018" t="str">
        <f t="shared" si="66"/>
        <v>36.1-15</v>
      </c>
      <c r="B1018">
        <f t="shared" si="67"/>
        <v>15</v>
      </c>
      <c r="C1018">
        <v>36</v>
      </c>
      <c r="D1018" t="s">
        <v>1911</v>
      </c>
      <c r="E1018" t="s">
        <v>1119</v>
      </c>
      <c r="F1018" t="s">
        <v>1175</v>
      </c>
      <c r="G1018">
        <v>24</v>
      </c>
      <c r="H1018">
        <f t="shared" si="68"/>
        <v>7200</v>
      </c>
      <c r="I1018">
        <v>600</v>
      </c>
      <c r="J1018">
        <v>600</v>
      </c>
      <c r="K1018">
        <v>600</v>
      </c>
      <c r="L1018">
        <v>600</v>
      </c>
      <c r="M1018">
        <v>600</v>
      </c>
      <c r="N1018">
        <v>600</v>
      </c>
      <c r="O1018">
        <v>600</v>
      </c>
      <c r="P1018">
        <v>600</v>
      </c>
      <c r="Q1018">
        <v>600</v>
      </c>
      <c r="R1018">
        <v>600</v>
      </c>
      <c r="S1018">
        <v>600</v>
      </c>
      <c r="T1018">
        <v>600</v>
      </c>
      <c r="U1018">
        <f t="shared" si="65"/>
        <v>1</v>
      </c>
    </row>
    <row r="1019" spans="1:21">
      <c r="A1019" t="str">
        <f t="shared" si="66"/>
        <v>36.1-16</v>
      </c>
      <c r="B1019">
        <f t="shared" si="67"/>
        <v>16</v>
      </c>
      <c r="C1019">
        <v>36</v>
      </c>
      <c r="D1019" t="s">
        <v>1912</v>
      </c>
      <c r="E1019" t="s">
        <v>1119</v>
      </c>
      <c r="F1019" t="s">
        <v>1175</v>
      </c>
      <c r="G1019">
        <v>24</v>
      </c>
      <c r="H1019">
        <f t="shared" si="68"/>
        <v>2400</v>
      </c>
      <c r="I1019">
        <v>600</v>
      </c>
      <c r="J1019">
        <v>600</v>
      </c>
      <c r="K1019">
        <v>600</v>
      </c>
      <c r="L1019">
        <v>600</v>
      </c>
      <c r="M1019" t="s">
        <v>2523</v>
      </c>
      <c r="N1019" t="s">
        <v>2523</v>
      </c>
      <c r="O1019" t="s">
        <v>2523</v>
      </c>
      <c r="P1019" t="s">
        <v>2523</v>
      </c>
      <c r="Q1019" t="s">
        <v>2523</v>
      </c>
      <c r="R1019" t="s">
        <v>2523</v>
      </c>
      <c r="S1019" t="s">
        <v>2523</v>
      </c>
      <c r="T1019" t="s">
        <v>2523</v>
      </c>
      <c r="U1019">
        <f t="shared" si="65"/>
        <v>1</v>
      </c>
    </row>
    <row r="1020" spans="1:21">
      <c r="A1020" t="str">
        <f t="shared" si="66"/>
        <v>36.1-17</v>
      </c>
      <c r="B1020">
        <f t="shared" si="67"/>
        <v>17</v>
      </c>
      <c r="C1020">
        <v>36</v>
      </c>
      <c r="D1020" t="s">
        <v>2794</v>
      </c>
      <c r="E1020" t="s">
        <v>1119</v>
      </c>
      <c r="F1020" t="s">
        <v>1175</v>
      </c>
      <c r="G1020">
        <v>24</v>
      </c>
      <c r="H1020">
        <f t="shared" si="68"/>
        <v>600</v>
      </c>
      <c r="I1020" t="s">
        <v>2523</v>
      </c>
      <c r="J1020" t="s">
        <v>2523</v>
      </c>
      <c r="K1020" t="s">
        <v>2523</v>
      </c>
      <c r="L1020" t="s">
        <v>2523</v>
      </c>
      <c r="M1020" t="s">
        <v>2523</v>
      </c>
      <c r="N1020" t="s">
        <v>2523</v>
      </c>
      <c r="O1020" t="s">
        <v>2523</v>
      </c>
      <c r="P1020" t="s">
        <v>2523</v>
      </c>
      <c r="Q1020" t="s">
        <v>2523</v>
      </c>
      <c r="R1020" t="s">
        <v>2523</v>
      </c>
      <c r="S1020" t="s">
        <v>2523</v>
      </c>
      <c r="T1020">
        <v>600</v>
      </c>
      <c r="U1020">
        <f t="shared" si="65"/>
        <v>1</v>
      </c>
    </row>
    <row r="1021" spans="1:21">
      <c r="A1021" t="str">
        <f t="shared" si="66"/>
        <v>36.1-18</v>
      </c>
      <c r="B1021">
        <f t="shared" si="67"/>
        <v>18</v>
      </c>
      <c r="C1021">
        <v>36</v>
      </c>
      <c r="D1021" t="s">
        <v>2795</v>
      </c>
      <c r="E1021" t="s">
        <v>1119</v>
      </c>
      <c r="F1021" t="s">
        <v>1175</v>
      </c>
      <c r="G1021">
        <v>24</v>
      </c>
      <c r="H1021">
        <f t="shared" si="68"/>
        <v>600</v>
      </c>
      <c r="I1021" t="s">
        <v>2523</v>
      </c>
      <c r="J1021" t="s">
        <v>2523</v>
      </c>
      <c r="K1021" t="s">
        <v>2523</v>
      </c>
      <c r="L1021" t="s">
        <v>2523</v>
      </c>
      <c r="M1021" t="s">
        <v>2523</v>
      </c>
      <c r="N1021" t="s">
        <v>2523</v>
      </c>
      <c r="O1021" t="s">
        <v>2523</v>
      </c>
      <c r="P1021" t="s">
        <v>2523</v>
      </c>
      <c r="Q1021" t="s">
        <v>2523</v>
      </c>
      <c r="R1021" t="s">
        <v>2523</v>
      </c>
      <c r="S1021" t="s">
        <v>2523</v>
      </c>
      <c r="T1021">
        <v>600</v>
      </c>
      <c r="U1021">
        <f t="shared" si="65"/>
        <v>1</v>
      </c>
    </row>
    <row r="1022" spans="1:21">
      <c r="A1022" t="str">
        <f t="shared" si="66"/>
        <v>36.1-19</v>
      </c>
      <c r="B1022">
        <f t="shared" si="67"/>
        <v>19</v>
      </c>
      <c r="C1022">
        <v>36</v>
      </c>
      <c r="D1022" t="s">
        <v>2796</v>
      </c>
      <c r="E1022" t="s">
        <v>1119</v>
      </c>
      <c r="F1022" t="s">
        <v>1175</v>
      </c>
      <c r="G1022">
        <v>24</v>
      </c>
      <c r="H1022">
        <f t="shared" si="68"/>
        <v>600</v>
      </c>
      <c r="I1022" t="s">
        <v>2523</v>
      </c>
      <c r="J1022" t="s">
        <v>2523</v>
      </c>
      <c r="K1022" t="s">
        <v>2523</v>
      </c>
      <c r="L1022" t="s">
        <v>2523</v>
      </c>
      <c r="M1022" t="s">
        <v>2523</v>
      </c>
      <c r="N1022" t="s">
        <v>2523</v>
      </c>
      <c r="O1022" t="s">
        <v>2523</v>
      </c>
      <c r="P1022" t="s">
        <v>2523</v>
      </c>
      <c r="Q1022" t="s">
        <v>2523</v>
      </c>
      <c r="R1022" t="s">
        <v>2523</v>
      </c>
      <c r="S1022" t="s">
        <v>2523</v>
      </c>
      <c r="T1022">
        <v>600</v>
      </c>
      <c r="U1022">
        <f t="shared" si="65"/>
        <v>1</v>
      </c>
    </row>
    <row r="1023" spans="1:21">
      <c r="A1023" t="str">
        <f t="shared" si="66"/>
        <v>36.1-20</v>
      </c>
      <c r="B1023">
        <f t="shared" si="67"/>
        <v>20</v>
      </c>
      <c r="C1023">
        <v>36</v>
      </c>
      <c r="D1023" t="s">
        <v>1913</v>
      </c>
      <c r="E1023" t="s">
        <v>1119</v>
      </c>
      <c r="F1023" t="s">
        <v>1175</v>
      </c>
      <c r="G1023">
        <v>24</v>
      </c>
      <c r="H1023">
        <f t="shared" si="68"/>
        <v>7200</v>
      </c>
      <c r="I1023">
        <v>600</v>
      </c>
      <c r="J1023">
        <v>600</v>
      </c>
      <c r="K1023">
        <v>600</v>
      </c>
      <c r="L1023">
        <v>600</v>
      </c>
      <c r="M1023">
        <v>600</v>
      </c>
      <c r="N1023">
        <v>600</v>
      </c>
      <c r="O1023">
        <v>600</v>
      </c>
      <c r="P1023">
        <v>600</v>
      </c>
      <c r="Q1023">
        <v>600</v>
      </c>
      <c r="R1023">
        <v>600</v>
      </c>
      <c r="S1023">
        <v>600</v>
      </c>
      <c r="T1023">
        <v>600</v>
      </c>
      <c r="U1023">
        <f t="shared" si="65"/>
        <v>1</v>
      </c>
    </row>
    <row r="1024" spans="1:21">
      <c r="A1024" t="str">
        <f t="shared" si="66"/>
        <v>36.1-21</v>
      </c>
      <c r="B1024">
        <f t="shared" si="67"/>
        <v>21</v>
      </c>
      <c r="C1024">
        <v>36</v>
      </c>
      <c r="D1024" t="s">
        <v>1914</v>
      </c>
      <c r="E1024" t="s">
        <v>1119</v>
      </c>
      <c r="F1024" t="s">
        <v>1175</v>
      </c>
      <c r="G1024">
        <v>24</v>
      </c>
      <c r="H1024">
        <f t="shared" si="68"/>
        <v>5400</v>
      </c>
      <c r="I1024">
        <v>600</v>
      </c>
      <c r="J1024">
        <v>600</v>
      </c>
      <c r="K1024">
        <v>600</v>
      </c>
      <c r="L1024">
        <v>600</v>
      </c>
      <c r="M1024">
        <v>600</v>
      </c>
      <c r="N1024">
        <v>600</v>
      </c>
      <c r="O1024">
        <v>600</v>
      </c>
      <c r="P1024">
        <v>600</v>
      </c>
      <c r="Q1024">
        <v>600</v>
      </c>
      <c r="R1024" t="s">
        <v>2523</v>
      </c>
      <c r="S1024" t="s">
        <v>2523</v>
      </c>
      <c r="T1024" t="s">
        <v>2523</v>
      </c>
      <c r="U1024">
        <f t="shared" si="65"/>
        <v>1</v>
      </c>
    </row>
    <row r="1025" spans="1:21">
      <c r="A1025" t="str">
        <f t="shared" si="66"/>
        <v>36.1-22</v>
      </c>
      <c r="B1025">
        <f t="shared" si="67"/>
        <v>22</v>
      </c>
      <c r="C1025">
        <v>36</v>
      </c>
      <c r="D1025" t="s">
        <v>2797</v>
      </c>
      <c r="E1025" t="s">
        <v>1119</v>
      </c>
      <c r="F1025" t="s">
        <v>1175</v>
      </c>
      <c r="G1025">
        <v>24</v>
      </c>
      <c r="H1025">
        <f t="shared" si="68"/>
        <v>2400</v>
      </c>
      <c r="I1025" t="s">
        <v>2523</v>
      </c>
      <c r="J1025" t="s">
        <v>2523</v>
      </c>
      <c r="K1025" t="s">
        <v>2523</v>
      </c>
      <c r="L1025" t="s">
        <v>2523</v>
      </c>
      <c r="M1025" t="s">
        <v>2523</v>
      </c>
      <c r="N1025" t="s">
        <v>2523</v>
      </c>
      <c r="O1025" t="s">
        <v>2523</v>
      </c>
      <c r="P1025" t="s">
        <v>2523</v>
      </c>
      <c r="Q1025">
        <v>600</v>
      </c>
      <c r="R1025">
        <v>600</v>
      </c>
      <c r="S1025">
        <v>600</v>
      </c>
      <c r="T1025">
        <v>600</v>
      </c>
      <c r="U1025">
        <f t="shared" si="65"/>
        <v>1</v>
      </c>
    </row>
    <row r="1026" spans="1:21">
      <c r="A1026" t="str">
        <f t="shared" si="66"/>
        <v>36.1-23</v>
      </c>
      <c r="B1026">
        <f t="shared" si="67"/>
        <v>23</v>
      </c>
      <c r="C1026">
        <v>36</v>
      </c>
      <c r="D1026" t="s">
        <v>1915</v>
      </c>
      <c r="E1026" t="s">
        <v>1121</v>
      </c>
      <c r="F1026" t="s">
        <v>1175</v>
      </c>
      <c r="G1026">
        <v>24</v>
      </c>
      <c r="H1026">
        <f t="shared" si="68"/>
        <v>20070</v>
      </c>
      <c r="I1026">
        <v>2230</v>
      </c>
      <c r="J1026">
        <v>2230</v>
      </c>
      <c r="K1026">
        <v>2230</v>
      </c>
      <c r="L1026">
        <v>2230</v>
      </c>
      <c r="M1026">
        <v>2230</v>
      </c>
      <c r="N1026">
        <v>2230</v>
      </c>
      <c r="O1026">
        <v>2230</v>
      </c>
      <c r="P1026">
        <v>2230</v>
      </c>
      <c r="Q1026">
        <v>2230</v>
      </c>
      <c r="R1026" t="s">
        <v>2523</v>
      </c>
      <c r="S1026" t="s">
        <v>2523</v>
      </c>
      <c r="T1026" t="s">
        <v>2523</v>
      </c>
      <c r="U1026">
        <f t="shared" ref="U1026:U1089" si="69">COUNTIF($D:$D,D1026)</f>
        <v>1</v>
      </c>
    </row>
    <row r="1027" spans="1:21">
      <c r="A1027" t="str">
        <f t="shared" si="66"/>
        <v>36.1-24</v>
      </c>
      <c r="B1027">
        <f t="shared" si="67"/>
        <v>24</v>
      </c>
      <c r="C1027">
        <v>36</v>
      </c>
      <c r="D1027" t="s">
        <v>2798</v>
      </c>
      <c r="E1027" t="s">
        <v>1121</v>
      </c>
      <c r="F1027" t="s">
        <v>1175</v>
      </c>
      <c r="G1027">
        <v>24</v>
      </c>
      <c r="H1027">
        <f t="shared" si="68"/>
        <v>8920</v>
      </c>
      <c r="I1027" t="s">
        <v>2523</v>
      </c>
      <c r="J1027" t="s">
        <v>2523</v>
      </c>
      <c r="K1027" t="s">
        <v>2523</v>
      </c>
      <c r="L1027" t="s">
        <v>2523</v>
      </c>
      <c r="M1027" t="s">
        <v>2523</v>
      </c>
      <c r="N1027" t="s">
        <v>2523</v>
      </c>
      <c r="O1027" t="s">
        <v>2523</v>
      </c>
      <c r="P1027" t="s">
        <v>2523</v>
      </c>
      <c r="Q1027">
        <v>2230</v>
      </c>
      <c r="R1027">
        <v>2230</v>
      </c>
      <c r="S1027">
        <v>2230</v>
      </c>
      <c r="T1027">
        <v>2230</v>
      </c>
      <c r="U1027">
        <f t="shared" si="69"/>
        <v>1</v>
      </c>
    </row>
    <row r="1028" spans="1:21">
      <c r="A1028" t="str">
        <f t="shared" si="66"/>
        <v>36.1-25</v>
      </c>
      <c r="B1028">
        <f t="shared" si="67"/>
        <v>25</v>
      </c>
      <c r="C1028">
        <v>36</v>
      </c>
      <c r="D1028" t="s">
        <v>1916</v>
      </c>
      <c r="E1028" t="s">
        <v>1121</v>
      </c>
      <c r="F1028" t="s">
        <v>1175</v>
      </c>
      <c r="G1028">
        <v>24</v>
      </c>
      <c r="H1028">
        <f t="shared" si="68"/>
        <v>8920</v>
      </c>
      <c r="I1028">
        <v>2230</v>
      </c>
      <c r="J1028">
        <v>2230</v>
      </c>
      <c r="K1028">
        <v>2230</v>
      </c>
      <c r="L1028">
        <v>2230</v>
      </c>
      <c r="M1028" t="s">
        <v>2523</v>
      </c>
      <c r="N1028" t="s">
        <v>2523</v>
      </c>
      <c r="O1028" t="s">
        <v>2523</v>
      </c>
      <c r="P1028" t="s">
        <v>2523</v>
      </c>
      <c r="Q1028" t="s">
        <v>2523</v>
      </c>
      <c r="R1028" t="s">
        <v>2523</v>
      </c>
      <c r="S1028" t="s">
        <v>2523</v>
      </c>
      <c r="T1028" t="s">
        <v>2523</v>
      </c>
      <c r="U1028">
        <f t="shared" si="69"/>
        <v>2</v>
      </c>
    </row>
    <row r="1029" spans="1:21">
      <c r="A1029" t="str">
        <f t="shared" si="66"/>
        <v>36.1-26</v>
      </c>
      <c r="B1029">
        <f t="shared" si="67"/>
        <v>26</v>
      </c>
      <c r="C1029">
        <v>36</v>
      </c>
      <c r="D1029" t="s">
        <v>1917</v>
      </c>
      <c r="E1029" t="s">
        <v>1121</v>
      </c>
      <c r="F1029" t="s">
        <v>1175</v>
      </c>
      <c r="G1029">
        <v>24</v>
      </c>
      <c r="H1029">
        <f t="shared" si="68"/>
        <v>26760</v>
      </c>
      <c r="I1029">
        <v>2230</v>
      </c>
      <c r="J1029">
        <v>2230</v>
      </c>
      <c r="K1029">
        <v>2230</v>
      </c>
      <c r="L1029">
        <v>2230</v>
      </c>
      <c r="M1029">
        <v>2230</v>
      </c>
      <c r="N1029">
        <v>2230</v>
      </c>
      <c r="O1029">
        <v>2230</v>
      </c>
      <c r="P1029">
        <v>2230</v>
      </c>
      <c r="Q1029">
        <v>2230</v>
      </c>
      <c r="R1029">
        <v>2230</v>
      </c>
      <c r="S1029">
        <v>2230</v>
      </c>
      <c r="T1029">
        <v>2230</v>
      </c>
      <c r="U1029">
        <f t="shared" si="69"/>
        <v>1</v>
      </c>
    </row>
    <row r="1030" spans="1:21">
      <c r="A1030" t="str">
        <f t="shared" si="66"/>
        <v>36.1-27</v>
      </c>
      <c r="B1030">
        <f t="shared" si="67"/>
        <v>27</v>
      </c>
      <c r="C1030">
        <v>36</v>
      </c>
      <c r="D1030" t="s">
        <v>1918</v>
      </c>
      <c r="E1030" t="s">
        <v>1121</v>
      </c>
      <c r="F1030" t="s">
        <v>1175</v>
      </c>
      <c r="G1030">
        <v>24</v>
      </c>
      <c r="H1030">
        <f t="shared" si="68"/>
        <v>26760</v>
      </c>
      <c r="I1030">
        <v>2230</v>
      </c>
      <c r="J1030">
        <v>2230</v>
      </c>
      <c r="K1030">
        <v>2230</v>
      </c>
      <c r="L1030">
        <v>2230</v>
      </c>
      <c r="M1030">
        <v>2230</v>
      </c>
      <c r="N1030">
        <v>2230</v>
      </c>
      <c r="O1030">
        <v>2230</v>
      </c>
      <c r="P1030">
        <v>2230</v>
      </c>
      <c r="Q1030">
        <v>2230</v>
      </c>
      <c r="R1030">
        <v>2230</v>
      </c>
      <c r="S1030">
        <v>2230</v>
      </c>
      <c r="T1030">
        <v>2230</v>
      </c>
      <c r="U1030">
        <f t="shared" si="69"/>
        <v>1</v>
      </c>
    </row>
    <row r="1031" spans="1:21">
      <c r="A1031" t="str">
        <f t="shared" si="66"/>
        <v>36.1-28</v>
      </c>
      <c r="B1031">
        <f t="shared" si="67"/>
        <v>28</v>
      </c>
      <c r="C1031">
        <v>36</v>
      </c>
      <c r="D1031" t="s">
        <v>1919</v>
      </c>
      <c r="E1031" t="s">
        <v>1121</v>
      </c>
      <c r="F1031" t="s">
        <v>1175</v>
      </c>
      <c r="G1031">
        <v>24</v>
      </c>
      <c r="H1031">
        <f t="shared" si="68"/>
        <v>26760</v>
      </c>
      <c r="I1031">
        <v>2230</v>
      </c>
      <c r="J1031">
        <v>2230</v>
      </c>
      <c r="K1031">
        <v>2230</v>
      </c>
      <c r="L1031">
        <v>2230</v>
      </c>
      <c r="M1031">
        <v>2230</v>
      </c>
      <c r="N1031">
        <v>2230</v>
      </c>
      <c r="O1031">
        <v>2230</v>
      </c>
      <c r="P1031">
        <v>2230</v>
      </c>
      <c r="Q1031">
        <v>2230</v>
      </c>
      <c r="R1031">
        <v>2230</v>
      </c>
      <c r="S1031">
        <v>2230</v>
      </c>
      <c r="T1031">
        <v>2230</v>
      </c>
      <c r="U1031">
        <f t="shared" si="69"/>
        <v>1</v>
      </c>
    </row>
    <row r="1032" spans="1:21">
      <c r="A1032" t="str">
        <f t="shared" si="66"/>
        <v>36.1-29</v>
      </c>
      <c r="B1032">
        <f t="shared" si="67"/>
        <v>29</v>
      </c>
      <c r="C1032">
        <v>36</v>
      </c>
      <c r="D1032" t="s">
        <v>1920</v>
      </c>
      <c r="E1032" t="s">
        <v>1178</v>
      </c>
      <c r="F1032" t="s">
        <v>1175</v>
      </c>
      <c r="G1032">
        <v>12</v>
      </c>
      <c r="H1032">
        <f t="shared" si="68"/>
        <v>36660</v>
      </c>
      <c r="I1032">
        <v>6110</v>
      </c>
      <c r="J1032">
        <v>6110</v>
      </c>
      <c r="K1032">
        <v>6110</v>
      </c>
      <c r="L1032">
        <v>6110</v>
      </c>
      <c r="M1032">
        <v>6110</v>
      </c>
      <c r="N1032">
        <v>6110</v>
      </c>
      <c r="O1032" t="s">
        <v>2523</v>
      </c>
      <c r="P1032" t="s">
        <v>2523</v>
      </c>
      <c r="Q1032" t="s">
        <v>2523</v>
      </c>
      <c r="R1032" t="s">
        <v>2523</v>
      </c>
      <c r="S1032" t="s">
        <v>2523</v>
      </c>
      <c r="T1032" t="s">
        <v>2523</v>
      </c>
      <c r="U1032">
        <f t="shared" si="69"/>
        <v>1</v>
      </c>
    </row>
    <row r="1033" spans="1:21">
      <c r="A1033" t="str">
        <f t="shared" si="66"/>
        <v>36.1-30</v>
      </c>
      <c r="B1033">
        <f t="shared" si="67"/>
        <v>30</v>
      </c>
      <c r="C1033">
        <v>36</v>
      </c>
      <c r="D1033" t="s">
        <v>2799</v>
      </c>
      <c r="E1033" t="s">
        <v>1178</v>
      </c>
      <c r="F1033" t="s">
        <v>1175</v>
      </c>
      <c r="G1033">
        <v>12</v>
      </c>
      <c r="H1033">
        <f t="shared" si="68"/>
        <v>6110</v>
      </c>
      <c r="I1033" t="s">
        <v>2523</v>
      </c>
      <c r="J1033" t="s">
        <v>2523</v>
      </c>
      <c r="K1033" t="s">
        <v>2523</v>
      </c>
      <c r="L1033" t="s">
        <v>2523</v>
      </c>
      <c r="M1033" t="s">
        <v>2523</v>
      </c>
      <c r="N1033" t="s">
        <v>2523</v>
      </c>
      <c r="O1033" t="s">
        <v>2523</v>
      </c>
      <c r="P1033" t="s">
        <v>2523</v>
      </c>
      <c r="Q1033" t="s">
        <v>2523</v>
      </c>
      <c r="R1033" t="s">
        <v>2523</v>
      </c>
      <c r="S1033" t="s">
        <v>2523</v>
      </c>
      <c r="T1033">
        <v>6110</v>
      </c>
      <c r="U1033">
        <f t="shared" si="69"/>
        <v>1</v>
      </c>
    </row>
    <row r="1034" spans="1:21">
      <c r="A1034" t="str">
        <f t="shared" si="66"/>
        <v>36.1-31</v>
      </c>
      <c r="B1034">
        <f t="shared" si="67"/>
        <v>31</v>
      </c>
      <c r="C1034">
        <v>36</v>
      </c>
      <c r="D1034" t="s">
        <v>1900</v>
      </c>
      <c r="E1034" t="s">
        <v>1120</v>
      </c>
      <c r="F1034" t="s">
        <v>1171</v>
      </c>
      <c r="G1034">
        <v>60</v>
      </c>
      <c r="H1034">
        <f t="shared" si="68"/>
        <v>33600</v>
      </c>
      <c r="I1034">
        <v>2800</v>
      </c>
      <c r="J1034">
        <v>2800</v>
      </c>
      <c r="K1034">
        <v>2800</v>
      </c>
      <c r="L1034">
        <v>2800</v>
      </c>
      <c r="M1034">
        <v>2800</v>
      </c>
      <c r="N1034">
        <v>2800</v>
      </c>
      <c r="O1034">
        <v>2800</v>
      </c>
      <c r="P1034">
        <v>2800</v>
      </c>
      <c r="Q1034">
        <v>2800</v>
      </c>
      <c r="R1034">
        <v>2800</v>
      </c>
      <c r="S1034">
        <v>2800</v>
      </c>
      <c r="T1034">
        <v>2800</v>
      </c>
      <c r="U1034">
        <f t="shared" si="69"/>
        <v>1</v>
      </c>
    </row>
    <row r="1035" spans="1:21">
      <c r="A1035" t="str">
        <f t="shared" si="66"/>
        <v>36.1-32</v>
      </c>
      <c r="B1035">
        <f t="shared" si="67"/>
        <v>32</v>
      </c>
      <c r="C1035">
        <v>36</v>
      </c>
      <c r="D1035" t="s">
        <v>1921</v>
      </c>
      <c r="E1035" t="s">
        <v>1122</v>
      </c>
      <c r="F1035" t="s">
        <v>1171</v>
      </c>
      <c r="G1035">
        <v>30</v>
      </c>
      <c r="H1035">
        <f t="shared" si="68"/>
        <v>93000</v>
      </c>
      <c r="I1035">
        <v>7750</v>
      </c>
      <c r="J1035">
        <v>7750</v>
      </c>
      <c r="K1035">
        <v>7750</v>
      </c>
      <c r="L1035">
        <v>7750</v>
      </c>
      <c r="M1035">
        <v>7750</v>
      </c>
      <c r="N1035">
        <v>7750</v>
      </c>
      <c r="O1035">
        <v>7750</v>
      </c>
      <c r="P1035">
        <v>7750</v>
      </c>
      <c r="Q1035">
        <v>7750</v>
      </c>
      <c r="R1035">
        <v>7750</v>
      </c>
      <c r="S1035">
        <v>7750</v>
      </c>
      <c r="T1035">
        <v>7750</v>
      </c>
      <c r="U1035">
        <f t="shared" si="69"/>
        <v>1</v>
      </c>
    </row>
    <row r="1036" spans="1:21">
      <c r="A1036" t="str">
        <f t="shared" si="66"/>
        <v>37.1-1</v>
      </c>
      <c r="B1036">
        <f t="shared" si="67"/>
        <v>1</v>
      </c>
      <c r="C1036">
        <v>37</v>
      </c>
      <c r="D1036" t="s">
        <v>1924</v>
      </c>
      <c r="E1036" t="s">
        <v>1174</v>
      </c>
      <c r="F1036" t="s">
        <v>1175</v>
      </c>
      <c r="G1036">
        <v>48</v>
      </c>
      <c r="H1036">
        <f t="shared" si="68"/>
        <v>39360</v>
      </c>
      <c r="I1036">
        <v>3280</v>
      </c>
      <c r="J1036">
        <v>3280</v>
      </c>
      <c r="K1036">
        <v>3280</v>
      </c>
      <c r="L1036">
        <v>3280</v>
      </c>
      <c r="M1036">
        <v>3280</v>
      </c>
      <c r="N1036">
        <v>3280</v>
      </c>
      <c r="O1036">
        <v>3280</v>
      </c>
      <c r="P1036">
        <v>3280</v>
      </c>
      <c r="Q1036">
        <v>3280</v>
      </c>
      <c r="R1036">
        <v>3280</v>
      </c>
      <c r="S1036">
        <v>3280</v>
      </c>
      <c r="T1036">
        <v>3280</v>
      </c>
      <c r="U1036">
        <f t="shared" si="69"/>
        <v>1</v>
      </c>
    </row>
    <row r="1037" spans="1:21">
      <c r="A1037" t="str">
        <f t="shared" si="66"/>
        <v>37.1-2</v>
      </c>
      <c r="B1037">
        <f t="shared" si="67"/>
        <v>2</v>
      </c>
      <c r="C1037">
        <v>37</v>
      </c>
      <c r="D1037" t="s">
        <v>1925</v>
      </c>
      <c r="E1037" t="s">
        <v>1174</v>
      </c>
      <c r="F1037" t="s">
        <v>1175</v>
      </c>
      <c r="G1037">
        <v>48</v>
      </c>
      <c r="H1037">
        <f t="shared" si="68"/>
        <v>39360</v>
      </c>
      <c r="I1037">
        <v>3280</v>
      </c>
      <c r="J1037">
        <v>3280</v>
      </c>
      <c r="K1037">
        <v>3280</v>
      </c>
      <c r="L1037">
        <v>3280</v>
      </c>
      <c r="M1037">
        <v>3280</v>
      </c>
      <c r="N1037">
        <v>3280</v>
      </c>
      <c r="O1037">
        <v>3280</v>
      </c>
      <c r="P1037">
        <v>3280</v>
      </c>
      <c r="Q1037">
        <v>3280</v>
      </c>
      <c r="R1037">
        <v>3280</v>
      </c>
      <c r="S1037">
        <v>3280</v>
      </c>
      <c r="T1037">
        <v>3280</v>
      </c>
      <c r="U1037">
        <f t="shared" si="69"/>
        <v>1</v>
      </c>
    </row>
    <row r="1038" spans="1:21">
      <c r="A1038" t="str">
        <f t="shared" si="66"/>
        <v>37.1-3</v>
      </c>
      <c r="B1038">
        <f t="shared" si="67"/>
        <v>3</v>
      </c>
      <c r="C1038">
        <v>37</v>
      </c>
      <c r="D1038" t="s">
        <v>2800</v>
      </c>
      <c r="E1038" t="s">
        <v>1174</v>
      </c>
      <c r="F1038" t="s">
        <v>1175</v>
      </c>
      <c r="G1038">
        <v>48</v>
      </c>
      <c r="H1038">
        <f t="shared" si="68"/>
        <v>3280</v>
      </c>
      <c r="I1038" t="s">
        <v>2523</v>
      </c>
      <c r="J1038" t="s">
        <v>2523</v>
      </c>
      <c r="K1038" t="s">
        <v>2523</v>
      </c>
      <c r="L1038" t="s">
        <v>2523</v>
      </c>
      <c r="M1038" t="s">
        <v>2523</v>
      </c>
      <c r="N1038" t="s">
        <v>2523</v>
      </c>
      <c r="O1038" t="s">
        <v>2523</v>
      </c>
      <c r="P1038" t="s">
        <v>2523</v>
      </c>
      <c r="Q1038" t="s">
        <v>2523</v>
      </c>
      <c r="R1038" t="s">
        <v>2523</v>
      </c>
      <c r="S1038" t="s">
        <v>2523</v>
      </c>
      <c r="T1038">
        <v>3280</v>
      </c>
      <c r="U1038">
        <f t="shared" si="69"/>
        <v>1</v>
      </c>
    </row>
    <row r="1039" spans="1:21">
      <c r="A1039" t="str">
        <f t="shared" si="66"/>
        <v>37.1-4</v>
      </c>
      <c r="B1039">
        <f t="shared" si="67"/>
        <v>4</v>
      </c>
      <c r="C1039">
        <v>37</v>
      </c>
      <c r="D1039" t="s">
        <v>1926</v>
      </c>
      <c r="E1039" t="s">
        <v>1119</v>
      </c>
      <c r="F1039" t="s">
        <v>1175</v>
      </c>
      <c r="G1039">
        <v>24</v>
      </c>
      <c r="H1039">
        <f t="shared" si="68"/>
        <v>7200</v>
      </c>
      <c r="I1039">
        <v>600</v>
      </c>
      <c r="J1039">
        <v>600</v>
      </c>
      <c r="K1039">
        <v>600</v>
      </c>
      <c r="L1039">
        <v>600</v>
      </c>
      <c r="M1039">
        <v>600</v>
      </c>
      <c r="N1039">
        <v>600</v>
      </c>
      <c r="O1039">
        <v>600</v>
      </c>
      <c r="P1039">
        <v>600</v>
      </c>
      <c r="Q1039">
        <v>600</v>
      </c>
      <c r="R1039">
        <v>600</v>
      </c>
      <c r="S1039">
        <v>600</v>
      </c>
      <c r="T1039">
        <v>600</v>
      </c>
      <c r="U1039">
        <f t="shared" si="69"/>
        <v>1</v>
      </c>
    </row>
    <row r="1040" spans="1:21">
      <c r="A1040" t="str">
        <f t="shared" si="66"/>
        <v>37.1-5</v>
      </c>
      <c r="B1040">
        <f t="shared" si="67"/>
        <v>5</v>
      </c>
      <c r="C1040">
        <v>37</v>
      </c>
      <c r="D1040" t="s">
        <v>2801</v>
      </c>
      <c r="E1040" t="s">
        <v>1119</v>
      </c>
      <c r="F1040" t="s">
        <v>1175</v>
      </c>
      <c r="G1040">
        <v>24</v>
      </c>
      <c r="H1040">
        <f t="shared" si="68"/>
        <v>1800</v>
      </c>
      <c r="I1040" t="s">
        <v>2523</v>
      </c>
      <c r="J1040" t="s">
        <v>2523</v>
      </c>
      <c r="K1040" t="s">
        <v>2523</v>
      </c>
      <c r="L1040" t="s">
        <v>2523</v>
      </c>
      <c r="M1040" t="s">
        <v>2523</v>
      </c>
      <c r="N1040" t="s">
        <v>2523</v>
      </c>
      <c r="O1040" t="s">
        <v>2523</v>
      </c>
      <c r="P1040" t="s">
        <v>2523</v>
      </c>
      <c r="Q1040" t="s">
        <v>2523</v>
      </c>
      <c r="R1040">
        <v>600</v>
      </c>
      <c r="S1040">
        <v>600</v>
      </c>
      <c r="T1040">
        <v>600</v>
      </c>
      <c r="U1040">
        <f t="shared" si="69"/>
        <v>1</v>
      </c>
    </row>
    <row r="1041" spans="1:21">
      <c r="A1041" t="str">
        <f t="shared" si="66"/>
        <v>37.1-6</v>
      </c>
      <c r="B1041">
        <f t="shared" si="67"/>
        <v>6</v>
      </c>
      <c r="C1041">
        <v>37</v>
      </c>
      <c r="D1041" t="s">
        <v>1927</v>
      </c>
      <c r="E1041" t="s">
        <v>1119</v>
      </c>
      <c r="F1041" t="s">
        <v>1175</v>
      </c>
      <c r="G1041">
        <v>24</v>
      </c>
      <c r="H1041">
        <f t="shared" si="68"/>
        <v>7200</v>
      </c>
      <c r="I1041">
        <v>600</v>
      </c>
      <c r="J1041">
        <v>600</v>
      </c>
      <c r="K1041">
        <v>600</v>
      </c>
      <c r="L1041">
        <v>600</v>
      </c>
      <c r="M1041">
        <v>600</v>
      </c>
      <c r="N1041">
        <v>600</v>
      </c>
      <c r="O1041">
        <v>600</v>
      </c>
      <c r="P1041">
        <v>600</v>
      </c>
      <c r="Q1041">
        <v>600</v>
      </c>
      <c r="R1041">
        <v>600</v>
      </c>
      <c r="S1041">
        <v>600</v>
      </c>
      <c r="T1041">
        <v>600</v>
      </c>
      <c r="U1041">
        <f t="shared" si="69"/>
        <v>1</v>
      </c>
    </row>
    <row r="1042" spans="1:21">
      <c r="A1042" t="str">
        <f t="shared" si="66"/>
        <v>37.1-7</v>
      </c>
      <c r="B1042">
        <f t="shared" si="67"/>
        <v>7</v>
      </c>
      <c r="C1042">
        <v>37</v>
      </c>
      <c r="D1042" t="s">
        <v>1928</v>
      </c>
      <c r="E1042" t="s">
        <v>1119</v>
      </c>
      <c r="F1042" t="s">
        <v>1175</v>
      </c>
      <c r="G1042">
        <v>24</v>
      </c>
      <c r="H1042">
        <f t="shared" si="68"/>
        <v>2400</v>
      </c>
      <c r="I1042">
        <v>600</v>
      </c>
      <c r="J1042">
        <v>600</v>
      </c>
      <c r="K1042">
        <v>600</v>
      </c>
      <c r="L1042">
        <v>600</v>
      </c>
      <c r="M1042" t="s">
        <v>2523</v>
      </c>
      <c r="N1042" t="s">
        <v>2523</v>
      </c>
      <c r="O1042" t="s">
        <v>2523</v>
      </c>
      <c r="P1042" t="s">
        <v>2523</v>
      </c>
      <c r="Q1042" t="s">
        <v>2523</v>
      </c>
      <c r="R1042" t="s">
        <v>2523</v>
      </c>
      <c r="S1042" t="s">
        <v>2523</v>
      </c>
      <c r="T1042" t="s">
        <v>2523</v>
      </c>
      <c r="U1042">
        <f t="shared" si="69"/>
        <v>1</v>
      </c>
    </row>
    <row r="1043" spans="1:21">
      <c r="A1043" t="str">
        <f t="shared" si="66"/>
        <v>37.1-8</v>
      </c>
      <c r="B1043">
        <f t="shared" si="67"/>
        <v>8</v>
      </c>
      <c r="C1043">
        <v>37</v>
      </c>
      <c r="D1043" t="s">
        <v>1929</v>
      </c>
      <c r="E1043" t="s">
        <v>1119</v>
      </c>
      <c r="F1043" t="s">
        <v>1175</v>
      </c>
      <c r="G1043">
        <v>24</v>
      </c>
      <c r="H1043">
        <f t="shared" si="68"/>
        <v>2400</v>
      </c>
      <c r="I1043">
        <v>600</v>
      </c>
      <c r="J1043">
        <v>600</v>
      </c>
      <c r="K1043">
        <v>600</v>
      </c>
      <c r="L1043">
        <v>600</v>
      </c>
      <c r="M1043" t="s">
        <v>2523</v>
      </c>
      <c r="N1043" t="s">
        <v>2523</v>
      </c>
      <c r="O1043" t="s">
        <v>2523</v>
      </c>
      <c r="P1043" t="s">
        <v>2523</v>
      </c>
      <c r="Q1043" t="s">
        <v>2523</v>
      </c>
      <c r="R1043" t="s">
        <v>2523</v>
      </c>
      <c r="S1043" t="s">
        <v>2523</v>
      </c>
      <c r="T1043" t="s">
        <v>2523</v>
      </c>
      <c r="U1043">
        <f t="shared" si="69"/>
        <v>1</v>
      </c>
    </row>
    <row r="1044" spans="1:21">
      <c r="A1044" t="str">
        <f t="shared" si="66"/>
        <v>37.1-9</v>
      </c>
      <c r="B1044">
        <f t="shared" si="67"/>
        <v>9</v>
      </c>
      <c r="C1044">
        <v>37</v>
      </c>
      <c r="D1044" t="s">
        <v>1930</v>
      </c>
      <c r="E1044" t="s">
        <v>1119</v>
      </c>
      <c r="F1044" t="s">
        <v>1175</v>
      </c>
      <c r="G1044">
        <v>24</v>
      </c>
      <c r="H1044">
        <f t="shared" si="68"/>
        <v>7200</v>
      </c>
      <c r="I1044">
        <v>600</v>
      </c>
      <c r="J1044">
        <v>600</v>
      </c>
      <c r="K1044">
        <v>600</v>
      </c>
      <c r="L1044">
        <v>600</v>
      </c>
      <c r="M1044">
        <v>600</v>
      </c>
      <c r="N1044">
        <v>600</v>
      </c>
      <c r="O1044">
        <v>600</v>
      </c>
      <c r="P1044">
        <v>600</v>
      </c>
      <c r="Q1044">
        <v>600</v>
      </c>
      <c r="R1044">
        <v>600</v>
      </c>
      <c r="S1044">
        <v>600</v>
      </c>
      <c r="T1044">
        <v>600</v>
      </c>
      <c r="U1044">
        <f t="shared" si="69"/>
        <v>1</v>
      </c>
    </row>
    <row r="1045" spans="1:21">
      <c r="A1045" t="str">
        <f t="shared" si="66"/>
        <v>37.1-10</v>
      </c>
      <c r="B1045">
        <f t="shared" si="67"/>
        <v>10</v>
      </c>
      <c r="C1045">
        <v>37</v>
      </c>
      <c r="D1045" t="s">
        <v>2802</v>
      </c>
      <c r="E1045" t="s">
        <v>1119</v>
      </c>
      <c r="F1045" t="s">
        <v>1175</v>
      </c>
      <c r="G1045">
        <v>24</v>
      </c>
      <c r="H1045">
        <f t="shared" si="68"/>
        <v>1200</v>
      </c>
      <c r="I1045" t="s">
        <v>2523</v>
      </c>
      <c r="J1045" t="s">
        <v>2523</v>
      </c>
      <c r="K1045" t="s">
        <v>2523</v>
      </c>
      <c r="L1045" t="s">
        <v>2523</v>
      </c>
      <c r="M1045" t="s">
        <v>2523</v>
      </c>
      <c r="N1045" t="s">
        <v>2523</v>
      </c>
      <c r="O1045" t="s">
        <v>2523</v>
      </c>
      <c r="P1045" t="s">
        <v>2523</v>
      </c>
      <c r="Q1045" t="s">
        <v>2523</v>
      </c>
      <c r="R1045" t="s">
        <v>2523</v>
      </c>
      <c r="S1045">
        <v>600</v>
      </c>
      <c r="T1045">
        <v>600</v>
      </c>
      <c r="U1045">
        <f t="shared" si="69"/>
        <v>1</v>
      </c>
    </row>
    <row r="1046" spans="1:21">
      <c r="A1046" t="str">
        <f t="shared" si="66"/>
        <v>37.1-11</v>
      </c>
      <c r="B1046">
        <f t="shared" si="67"/>
        <v>11</v>
      </c>
      <c r="C1046">
        <v>37</v>
      </c>
      <c r="D1046" t="s">
        <v>2803</v>
      </c>
      <c r="E1046" t="s">
        <v>1119</v>
      </c>
      <c r="F1046" t="s">
        <v>1175</v>
      </c>
      <c r="G1046">
        <v>24</v>
      </c>
      <c r="H1046">
        <f t="shared" si="68"/>
        <v>1200</v>
      </c>
      <c r="I1046" t="s">
        <v>2523</v>
      </c>
      <c r="J1046" t="s">
        <v>2523</v>
      </c>
      <c r="K1046" t="s">
        <v>2523</v>
      </c>
      <c r="L1046" t="s">
        <v>2523</v>
      </c>
      <c r="M1046" t="s">
        <v>2523</v>
      </c>
      <c r="N1046" t="s">
        <v>2523</v>
      </c>
      <c r="O1046" t="s">
        <v>2523</v>
      </c>
      <c r="P1046" t="s">
        <v>2523</v>
      </c>
      <c r="Q1046" t="s">
        <v>2523</v>
      </c>
      <c r="R1046" t="s">
        <v>2523</v>
      </c>
      <c r="S1046">
        <v>600</v>
      </c>
      <c r="T1046">
        <v>600</v>
      </c>
      <c r="U1046">
        <f t="shared" si="69"/>
        <v>1</v>
      </c>
    </row>
    <row r="1047" spans="1:21">
      <c r="A1047" t="str">
        <f t="shared" si="66"/>
        <v>37.1-12</v>
      </c>
      <c r="B1047">
        <f t="shared" si="67"/>
        <v>12</v>
      </c>
      <c r="C1047">
        <v>37</v>
      </c>
      <c r="D1047" t="s">
        <v>1931</v>
      </c>
      <c r="E1047" t="s">
        <v>1119</v>
      </c>
      <c r="F1047" t="s">
        <v>1175</v>
      </c>
      <c r="G1047">
        <v>24</v>
      </c>
      <c r="H1047">
        <f t="shared" si="68"/>
        <v>7200</v>
      </c>
      <c r="I1047">
        <v>600</v>
      </c>
      <c r="J1047">
        <v>600</v>
      </c>
      <c r="K1047">
        <v>600</v>
      </c>
      <c r="L1047">
        <v>600</v>
      </c>
      <c r="M1047">
        <v>600</v>
      </c>
      <c r="N1047">
        <v>600</v>
      </c>
      <c r="O1047">
        <v>600</v>
      </c>
      <c r="P1047">
        <v>600</v>
      </c>
      <c r="Q1047">
        <v>600</v>
      </c>
      <c r="R1047">
        <v>600</v>
      </c>
      <c r="S1047">
        <v>600</v>
      </c>
      <c r="T1047">
        <v>600</v>
      </c>
      <c r="U1047">
        <f t="shared" si="69"/>
        <v>1</v>
      </c>
    </row>
    <row r="1048" spans="1:21">
      <c r="A1048" t="str">
        <f t="shared" si="66"/>
        <v>37.1-13</v>
      </c>
      <c r="B1048">
        <f t="shared" si="67"/>
        <v>13</v>
      </c>
      <c r="C1048">
        <v>37</v>
      </c>
      <c r="D1048" t="s">
        <v>1932</v>
      </c>
      <c r="E1048" t="s">
        <v>1119</v>
      </c>
      <c r="F1048" t="s">
        <v>1175</v>
      </c>
      <c r="G1048">
        <v>24</v>
      </c>
      <c r="H1048">
        <f t="shared" si="68"/>
        <v>5400</v>
      </c>
      <c r="I1048">
        <v>600</v>
      </c>
      <c r="J1048">
        <v>600</v>
      </c>
      <c r="K1048">
        <v>600</v>
      </c>
      <c r="L1048">
        <v>600</v>
      </c>
      <c r="M1048">
        <v>600</v>
      </c>
      <c r="N1048">
        <v>600</v>
      </c>
      <c r="O1048">
        <v>600</v>
      </c>
      <c r="P1048">
        <v>600</v>
      </c>
      <c r="Q1048">
        <v>600</v>
      </c>
      <c r="R1048" t="s">
        <v>2523</v>
      </c>
      <c r="S1048" t="s">
        <v>2523</v>
      </c>
      <c r="T1048" t="s">
        <v>2523</v>
      </c>
      <c r="U1048">
        <f t="shared" si="69"/>
        <v>1</v>
      </c>
    </row>
    <row r="1049" spans="1:21">
      <c r="A1049" t="str">
        <f t="shared" si="66"/>
        <v>37.1-14</v>
      </c>
      <c r="B1049">
        <f t="shared" si="67"/>
        <v>14</v>
      </c>
      <c r="C1049">
        <v>37</v>
      </c>
      <c r="D1049" t="s">
        <v>1933</v>
      </c>
      <c r="E1049" t="s">
        <v>1119</v>
      </c>
      <c r="F1049" t="s">
        <v>1175</v>
      </c>
      <c r="G1049">
        <v>24</v>
      </c>
      <c r="H1049">
        <f t="shared" si="68"/>
        <v>7200</v>
      </c>
      <c r="I1049">
        <v>600</v>
      </c>
      <c r="J1049">
        <v>600</v>
      </c>
      <c r="K1049">
        <v>600</v>
      </c>
      <c r="L1049">
        <v>600</v>
      </c>
      <c r="M1049">
        <v>600</v>
      </c>
      <c r="N1049">
        <v>600</v>
      </c>
      <c r="O1049">
        <v>600</v>
      </c>
      <c r="P1049">
        <v>600</v>
      </c>
      <c r="Q1049">
        <v>600</v>
      </c>
      <c r="R1049">
        <v>600</v>
      </c>
      <c r="S1049">
        <v>600</v>
      </c>
      <c r="T1049">
        <v>600</v>
      </c>
      <c r="U1049">
        <f t="shared" si="69"/>
        <v>1</v>
      </c>
    </row>
    <row r="1050" spans="1:21">
      <c r="A1050" t="str">
        <f t="shared" si="66"/>
        <v>37.1-15</v>
      </c>
      <c r="B1050">
        <f t="shared" si="67"/>
        <v>15</v>
      </c>
      <c r="C1050">
        <v>37</v>
      </c>
      <c r="D1050" t="s">
        <v>1934</v>
      </c>
      <c r="E1050" t="s">
        <v>1119</v>
      </c>
      <c r="F1050" t="s">
        <v>1175</v>
      </c>
      <c r="G1050">
        <v>24</v>
      </c>
      <c r="H1050">
        <f t="shared" si="68"/>
        <v>1800</v>
      </c>
      <c r="I1050">
        <v>600</v>
      </c>
      <c r="J1050">
        <v>600</v>
      </c>
      <c r="K1050">
        <v>600</v>
      </c>
      <c r="L1050" t="s">
        <v>2523</v>
      </c>
      <c r="M1050" t="s">
        <v>2523</v>
      </c>
      <c r="N1050" t="s">
        <v>2523</v>
      </c>
      <c r="O1050" t="s">
        <v>2523</v>
      </c>
      <c r="P1050" t="s">
        <v>2523</v>
      </c>
      <c r="Q1050" t="s">
        <v>2523</v>
      </c>
      <c r="R1050" t="s">
        <v>2523</v>
      </c>
      <c r="S1050" t="s">
        <v>2523</v>
      </c>
      <c r="T1050" t="s">
        <v>2523</v>
      </c>
      <c r="U1050">
        <f t="shared" si="69"/>
        <v>1</v>
      </c>
    </row>
    <row r="1051" spans="1:21">
      <c r="A1051" t="str">
        <f t="shared" si="66"/>
        <v>37.1-16</v>
      </c>
      <c r="B1051">
        <f t="shared" si="67"/>
        <v>16</v>
      </c>
      <c r="C1051">
        <v>37</v>
      </c>
      <c r="D1051" t="s">
        <v>1935</v>
      </c>
      <c r="E1051" t="s">
        <v>1119</v>
      </c>
      <c r="F1051" t="s">
        <v>1175</v>
      </c>
      <c r="G1051">
        <v>24</v>
      </c>
      <c r="H1051">
        <f t="shared" si="68"/>
        <v>7200</v>
      </c>
      <c r="I1051">
        <v>600</v>
      </c>
      <c r="J1051">
        <v>600</v>
      </c>
      <c r="K1051">
        <v>600</v>
      </c>
      <c r="L1051">
        <v>600</v>
      </c>
      <c r="M1051">
        <v>600</v>
      </c>
      <c r="N1051">
        <v>600</v>
      </c>
      <c r="O1051">
        <v>600</v>
      </c>
      <c r="P1051">
        <v>600</v>
      </c>
      <c r="Q1051">
        <v>600</v>
      </c>
      <c r="R1051">
        <v>600</v>
      </c>
      <c r="S1051">
        <v>600</v>
      </c>
      <c r="T1051">
        <v>600</v>
      </c>
      <c r="U1051">
        <f t="shared" si="69"/>
        <v>1</v>
      </c>
    </row>
    <row r="1052" spans="1:21">
      <c r="A1052" t="str">
        <f t="shared" si="66"/>
        <v>37.1-17</v>
      </c>
      <c r="B1052">
        <f t="shared" si="67"/>
        <v>17</v>
      </c>
      <c r="C1052">
        <v>37</v>
      </c>
      <c r="D1052" t="s">
        <v>1936</v>
      </c>
      <c r="E1052" t="s">
        <v>1119</v>
      </c>
      <c r="F1052" t="s">
        <v>1175</v>
      </c>
      <c r="G1052">
        <v>24</v>
      </c>
      <c r="H1052">
        <f t="shared" si="68"/>
        <v>7200</v>
      </c>
      <c r="I1052">
        <v>600</v>
      </c>
      <c r="J1052">
        <v>600</v>
      </c>
      <c r="K1052">
        <v>600</v>
      </c>
      <c r="L1052">
        <v>600</v>
      </c>
      <c r="M1052">
        <v>600</v>
      </c>
      <c r="N1052">
        <v>600</v>
      </c>
      <c r="O1052">
        <v>600</v>
      </c>
      <c r="P1052">
        <v>600</v>
      </c>
      <c r="Q1052">
        <v>600</v>
      </c>
      <c r="R1052">
        <v>600</v>
      </c>
      <c r="S1052">
        <v>600</v>
      </c>
      <c r="T1052">
        <v>600</v>
      </c>
      <c r="U1052">
        <f t="shared" si="69"/>
        <v>1</v>
      </c>
    </row>
    <row r="1053" spans="1:21">
      <c r="A1053" t="str">
        <f t="shared" si="66"/>
        <v>37.1-18</v>
      </c>
      <c r="B1053">
        <f t="shared" si="67"/>
        <v>18</v>
      </c>
      <c r="C1053">
        <v>37</v>
      </c>
      <c r="D1053" t="s">
        <v>1937</v>
      </c>
      <c r="E1053" t="s">
        <v>1119</v>
      </c>
      <c r="F1053" t="s">
        <v>1175</v>
      </c>
      <c r="G1053">
        <v>24</v>
      </c>
      <c r="H1053">
        <f t="shared" si="68"/>
        <v>7200</v>
      </c>
      <c r="I1053">
        <v>600</v>
      </c>
      <c r="J1053">
        <v>600</v>
      </c>
      <c r="K1053">
        <v>600</v>
      </c>
      <c r="L1053">
        <v>600</v>
      </c>
      <c r="M1053">
        <v>600</v>
      </c>
      <c r="N1053">
        <v>600</v>
      </c>
      <c r="O1053">
        <v>600</v>
      </c>
      <c r="P1053">
        <v>600</v>
      </c>
      <c r="Q1053">
        <v>600</v>
      </c>
      <c r="R1053">
        <v>600</v>
      </c>
      <c r="S1053">
        <v>600</v>
      </c>
      <c r="T1053">
        <v>600</v>
      </c>
      <c r="U1053">
        <f t="shared" si="69"/>
        <v>1</v>
      </c>
    </row>
    <row r="1054" spans="1:21">
      <c r="A1054" t="str">
        <f t="shared" si="66"/>
        <v>37.1-19</v>
      </c>
      <c r="B1054">
        <f t="shared" si="67"/>
        <v>19</v>
      </c>
      <c r="C1054">
        <v>37</v>
      </c>
      <c r="D1054" t="s">
        <v>2804</v>
      </c>
      <c r="E1054" t="s">
        <v>1119</v>
      </c>
      <c r="F1054" t="s">
        <v>1175</v>
      </c>
      <c r="G1054">
        <v>24</v>
      </c>
      <c r="H1054">
        <f t="shared" si="68"/>
        <v>1200</v>
      </c>
      <c r="I1054" t="s">
        <v>2523</v>
      </c>
      <c r="J1054" t="s">
        <v>2523</v>
      </c>
      <c r="K1054" t="s">
        <v>2523</v>
      </c>
      <c r="L1054" t="s">
        <v>2523</v>
      </c>
      <c r="M1054" t="s">
        <v>2523</v>
      </c>
      <c r="N1054" t="s">
        <v>2523</v>
      </c>
      <c r="O1054" t="s">
        <v>2523</v>
      </c>
      <c r="P1054" t="s">
        <v>2523</v>
      </c>
      <c r="Q1054" t="s">
        <v>2523</v>
      </c>
      <c r="R1054" t="s">
        <v>2523</v>
      </c>
      <c r="S1054">
        <v>600</v>
      </c>
      <c r="T1054">
        <v>600</v>
      </c>
      <c r="U1054">
        <f t="shared" si="69"/>
        <v>1</v>
      </c>
    </row>
    <row r="1055" spans="1:21">
      <c r="A1055" t="str">
        <f t="shared" si="66"/>
        <v>37.1-20</v>
      </c>
      <c r="B1055">
        <f t="shared" si="67"/>
        <v>20</v>
      </c>
      <c r="C1055">
        <v>37</v>
      </c>
      <c r="D1055" t="s">
        <v>2805</v>
      </c>
      <c r="E1055" t="s">
        <v>1119</v>
      </c>
      <c r="F1055" t="s">
        <v>1175</v>
      </c>
      <c r="G1055">
        <v>24</v>
      </c>
      <c r="H1055">
        <f t="shared" si="68"/>
        <v>1800</v>
      </c>
      <c r="I1055" t="s">
        <v>2523</v>
      </c>
      <c r="J1055" t="s">
        <v>2523</v>
      </c>
      <c r="K1055" t="s">
        <v>2523</v>
      </c>
      <c r="L1055" t="s">
        <v>2523</v>
      </c>
      <c r="M1055" t="s">
        <v>2523</v>
      </c>
      <c r="N1055" t="s">
        <v>2523</v>
      </c>
      <c r="O1055" t="s">
        <v>2523</v>
      </c>
      <c r="P1055" t="s">
        <v>2523</v>
      </c>
      <c r="Q1055" t="s">
        <v>2523</v>
      </c>
      <c r="R1055">
        <v>600</v>
      </c>
      <c r="S1055">
        <v>600</v>
      </c>
      <c r="T1055">
        <v>600</v>
      </c>
      <c r="U1055">
        <f t="shared" si="69"/>
        <v>1</v>
      </c>
    </row>
    <row r="1056" spans="1:21">
      <c r="A1056" t="str">
        <f t="shared" si="66"/>
        <v>37.1-21</v>
      </c>
      <c r="B1056">
        <f t="shared" si="67"/>
        <v>21</v>
      </c>
      <c r="C1056">
        <v>37</v>
      </c>
      <c r="D1056" t="s">
        <v>1938</v>
      </c>
      <c r="E1056" t="s">
        <v>1119</v>
      </c>
      <c r="F1056" t="s">
        <v>1175</v>
      </c>
      <c r="G1056">
        <v>24</v>
      </c>
      <c r="H1056">
        <f t="shared" si="68"/>
        <v>2400</v>
      </c>
      <c r="I1056">
        <v>600</v>
      </c>
      <c r="J1056">
        <v>600</v>
      </c>
      <c r="K1056">
        <v>600</v>
      </c>
      <c r="L1056">
        <v>600</v>
      </c>
      <c r="M1056" t="s">
        <v>2523</v>
      </c>
      <c r="N1056" t="s">
        <v>2523</v>
      </c>
      <c r="O1056" t="s">
        <v>2523</v>
      </c>
      <c r="P1056" t="s">
        <v>2523</v>
      </c>
      <c r="Q1056" t="s">
        <v>2523</v>
      </c>
      <c r="R1056" t="s">
        <v>2523</v>
      </c>
      <c r="S1056" t="s">
        <v>2523</v>
      </c>
      <c r="T1056" t="s">
        <v>2523</v>
      </c>
      <c r="U1056">
        <f t="shared" si="69"/>
        <v>1</v>
      </c>
    </row>
    <row r="1057" spans="1:21">
      <c r="A1057" t="str">
        <f t="shared" si="66"/>
        <v>37.1-22</v>
      </c>
      <c r="B1057">
        <f t="shared" si="67"/>
        <v>22</v>
      </c>
      <c r="C1057">
        <v>37</v>
      </c>
      <c r="D1057" t="s">
        <v>1939</v>
      </c>
      <c r="E1057" t="s">
        <v>1119</v>
      </c>
      <c r="F1057" t="s">
        <v>1175</v>
      </c>
      <c r="G1057">
        <v>24</v>
      </c>
      <c r="H1057">
        <f t="shared" si="68"/>
        <v>1800</v>
      </c>
      <c r="I1057">
        <v>600</v>
      </c>
      <c r="J1057">
        <v>600</v>
      </c>
      <c r="K1057">
        <v>600</v>
      </c>
      <c r="L1057" t="s">
        <v>2523</v>
      </c>
      <c r="M1057" t="s">
        <v>2523</v>
      </c>
      <c r="N1057" t="s">
        <v>2523</v>
      </c>
      <c r="O1057" t="s">
        <v>2523</v>
      </c>
      <c r="P1057" t="s">
        <v>2523</v>
      </c>
      <c r="Q1057" t="s">
        <v>2523</v>
      </c>
      <c r="R1057" t="s">
        <v>2523</v>
      </c>
      <c r="S1057" t="s">
        <v>2523</v>
      </c>
      <c r="T1057" t="s">
        <v>2523</v>
      </c>
      <c r="U1057">
        <f t="shared" si="69"/>
        <v>1</v>
      </c>
    </row>
    <row r="1058" spans="1:21">
      <c r="A1058" t="str">
        <f t="shared" ref="A1058:A1121" si="70">CONCATENATE(C1058,".1-",B1058)</f>
        <v>37.1-23</v>
      </c>
      <c r="B1058">
        <f t="shared" ref="B1058:B1121" si="71">IF(C1058&lt;&gt;C1057,1,B1057+1)</f>
        <v>23</v>
      </c>
      <c r="C1058">
        <v>37</v>
      </c>
      <c r="D1058" t="s">
        <v>1940</v>
      </c>
      <c r="E1058" t="s">
        <v>1119</v>
      </c>
      <c r="F1058" t="s">
        <v>1175</v>
      </c>
      <c r="G1058">
        <v>24</v>
      </c>
      <c r="H1058">
        <f t="shared" si="68"/>
        <v>1800</v>
      </c>
      <c r="I1058">
        <v>600</v>
      </c>
      <c r="J1058">
        <v>600</v>
      </c>
      <c r="K1058">
        <v>600</v>
      </c>
      <c r="L1058" t="s">
        <v>2523</v>
      </c>
      <c r="M1058" t="s">
        <v>2523</v>
      </c>
      <c r="N1058" t="s">
        <v>2523</v>
      </c>
      <c r="O1058" t="s">
        <v>2523</v>
      </c>
      <c r="P1058" t="s">
        <v>2523</v>
      </c>
      <c r="Q1058" t="s">
        <v>2523</v>
      </c>
      <c r="R1058" t="s">
        <v>2523</v>
      </c>
      <c r="S1058" t="s">
        <v>2523</v>
      </c>
      <c r="T1058" t="s">
        <v>2523</v>
      </c>
      <c r="U1058">
        <f t="shared" si="69"/>
        <v>1</v>
      </c>
    </row>
    <row r="1059" spans="1:21">
      <c r="A1059" t="str">
        <f t="shared" si="70"/>
        <v>37.1-24</v>
      </c>
      <c r="B1059">
        <f t="shared" si="71"/>
        <v>24</v>
      </c>
      <c r="C1059">
        <v>37</v>
      </c>
      <c r="D1059" t="s">
        <v>1941</v>
      </c>
      <c r="E1059" t="s">
        <v>1121</v>
      </c>
      <c r="F1059" t="s">
        <v>1175</v>
      </c>
      <c r="G1059">
        <v>24</v>
      </c>
      <c r="H1059">
        <f t="shared" si="68"/>
        <v>26760</v>
      </c>
      <c r="I1059">
        <v>2230</v>
      </c>
      <c r="J1059">
        <v>2230</v>
      </c>
      <c r="K1059">
        <v>2230</v>
      </c>
      <c r="L1059">
        <v>2230</v>
      </c>
      <c r="M1059">
        <v>2230</v>
      </c>
      <c r="N1059">
        <v>2230</v>
      </c>
      <c r="O1059">
        <v>2230</v>
      </c>
      <c r="P1059">
        <v>2230</v>
      </c>
      <c r="Q1059">
        <v>2230</v>
      </c>
      <c r="R1059">
        <v>2230</v>
      </c>
      <c r="S1059">
        <v>2230</v>
      </c>
      <c r="T1059">
        <v>2230</v>
      </c>
      <c r="U1059">
        <f t="shared" si="69"/>
        <v>1</v>
      </c>
    </row>
    <row r="1060" spans="1:21">
      <c r="A1060" t="str">
        <f t="shared" si="70"/>
        <v>37.1-25</v>
      </c>
      <c r="B1060">
        <f t="shared" si="71"/>
        <v>25</v>
      </c>
      <c r="C1060">
        <v>37</v>
      </c>
      <c r="D1060" t="s">
        <v>2806</v>
      </c>
      <c r="E1060" t="s">
        <v>1121</v>
      </c>
      <c r="F1060" t="s">
        <v>1175</v>
      </c>
      <c r="G1060">
        <v>24</v>
      </c>
      <c r="H1060">
        <f t="shared" si="68"/>
        <v>4460</v>
      </c>
      <c r="I1060" t="s">
        <v>2523</v>
      </c>
      <c r="J1060" t="s">
        <v>2523</v>
      </c>
      <c r="K1060" t="s">
        <v>2523</v>
      </c>
      <c r="L1060" t="s">
        <v>2523</v>
      </c>
      <c r="M1060" t="s">
        <v>2523</v>
      </c>
      <c r="N1060" t="s">
        <v>2523</v>
      </c>
      <c r="O1060" t="s">
        <v>2523</v>
      </c>
      <c r="P1060" t="s">
        <v>2523</v>
      </c>
      <c r="Q1060" t="s">
        <v>2523</v>
      </c>
      <c r="R1060" t="s">
        <v>2523</v>
      </c>
      <c r="S1060">
        <v>2230</v>
      </c>
      <c r="T1060">
        <v>2230</v>
      </c>
      <c r="U1060">
        <f t="shared" si="69"/>
        <v>1</v>
      </c>
    </row>
    <row r="1061" spans="1:21">
      <c r="A1061" t="str">
        <f t="shared" si="70"/>
        <v>37.1-26</v>
      </c>
      <c r="B1061">
        <f t="shared" si="71"/>
        <v>26</v>
      </c>
      <c r="C1061">
        <v>37</v>
      </c>
      <c r="D1061" t="s">
        <v>1942</v>
      </c>
      <c r="E1061" t="s">
        <v>1121</v>
      </c>
      <c r="F1061" t="s">
        <v>1175</v>
      </c>
      <c r="G1061">
        <v>24</v>
      </c>
      <c r="H1061">
        <f t="shared" si="68"/>
        <v>26760</v>
      </c>
      <c r="I1061">
        <v>2230</v>
      </c>
      <c r="J1061">
        <v>2230</v>
      </c>
      <c r="K1061">
        <v>2230</v>
      </c>
      <c r="L1061">
        <v>2230</v>
      </c>
      <c r="M1061">
        <v>2230</v>
      </c>
      <c r="N1061">
        <v>2230</v>
      </c>
      <c r="O1061">
        <v>2230</v>
      </c>
      <c r="P1061">
        <v>2230</v>
      </c>
      <c r="Q1061">
        <v>2230</v>
      </c>
      <c r="R1061">
        <v>2230</v>
      </c>
      <c r="S1061">
        <v>2230</v>
      </c>
      <c r="T1061">
        <v>2230</v>
      </c>
      <c r="U1061">
        <f t="shared" si="69"/>
        <v>1</v>
      </c>
    </row>
    <row r="1062" spans="1:21">
      <c r="A1062" t="str">
        <f t="shared" si="70"/>
        <v>37.1-27</v>
      </c>
      <c r="B1062">
        <f t="shared" si="71"/>
        <v>27</v>
      </c>
      <c r="C1062">
        <v>37</v>
      </c>
      <c r="D1062" t="s">
        <v>1943</v>
      </c>
      <c r="E1062" t="s">
        <v>1121</v>
      </c>
      <c r="F1062" t="s">
        <v>1175</v>
      </c>
      <c r="G1062">
        <v>24</v>
      </c>
      <c r="H1062">
        <f t="shared" si="68"/>
        <v>6690</v>
      </c>
      <c r="I1062">
        <v>2230</v>
      </c>
      <c r="J1062">
        <v>2230</v>
      </c>
      <c r="K1062">
        <v>2230</v>
      </c>
      <c r="L1062" t="s">
        <v>2523</v>
      </c>
      <c r="M1062" t="s">
        <v>2523</v>
      </c>
      <c r="N1062" t="s">
        <v>2523</v>
      </c>
      <c r="O1062" t="s">
        <v>2523</v>
      </c>
      <c r="P1062" t="s">
        <v>2523</v>
      </c>
      <c r="Q1062" t="s">
        <v>2523</v>
      </c>
      <c r="R1062" t="s">
        <v>2523</v>
      </c>
      <c r="S1062" t="s">
        <v>2523</v>
      </c>
      <c r="T1062" t="s">
        <v>2523</v>
      </c>
      <c r="U1062">
        <f t="shared" si="69"/>
        <v>1</v>
      </c>
    </row>
    <row r="1063" spans="1:21">
      <c r="A1063" t="str">
        <f t="shared" si="70"/>
        <v>37.1-28</v>
      </c>
      <c r="B1063">
        <f t="shared" si="71"/>
        <v>28</v>
      </c>
      <c r="C1063">
        <v>37</v>
      </c>
      <c r="D1063" t="s">
        <v>2807</v>
      </c>
      <c r="E1063" t="s">
        <v>1121</v>
      </c>
      <c r="F1063" t="s">
        <v>1175</v>
      </c>
      <c r="G1063">
        <v>24</v>
      </c>
      <c r="H1063">
        <f t="shared" ref="H1063:H1124" si="72">SUM(I1063:T1063)</f>
        <v>4460</v>
      </c>
      <c r="I1063" t="s">
        <v>2523</v>
      </c>
      <c r="J1063" t="s">
        <v>2523</v>
      </c>
      <c r="K1063" t="s">
        <v>2523</v>
      </c>
      <c r="L1063" t="s">
        <v>2523</v>
      </c>
      <c r="M1063" t="s">
        <v>2523</v>
      </c>
      <c r="N1063" t="s">
        <v>2523</v>
      </c>
      <c r="O1063" t="s">
        <v>2523</v>
      </c>
      <c r="P1063" t="s">
        <v>2523</v>
      </c>
      <c r="Q1063" t="s">
        <v>2523</v>
      </c>
      <c r="R1063" t="s">
        <v>2523</v>
      </c>
      <c r="S1063">
        <v>2230</v>
      </c>
      <c r="T1063">
        <v>2230</v>
      </c>
      <c r="U1063">
        <f t="shared" si="69"/>
        <v>1</v>
      </c>
    </row>
    <row r="1064" spans="1:21">
      <c r="A1064" t="str">
        <f t="shared" si="70"/>
        <v>37.1-29</v>
      </c>
      <c r="B1064">
        <f t="shared" si="71"/>
        <v>29</v>
      </c>
      <c r="C1064">
        <v>37</v>
      </c>
      <c r="D1064" t="s">
        <v>1944</v>
      </c>
      <c r="E1064" t="s">
        <v>1121</v>
      </c>
      <c r="F1064" t="s">
        <v>1175</v>
      </c>
      <c r="G1064">
        <v>24</v>
      </c>
      <c r="H1064">
        <f t="shared" si="72"/>
        <v>8920</v>
      </c>
      <c r="I1064">
        <v>2230</v>
      </c>
      <c r="J1064">
        <v>2230</v>
      </c>
      <c r="K1064">
        <v>2230</v>
      </c>
      <c r="L1064">
        <v>2230</v>
      </c>
      <c r="M1064" t="s">
        <v>2523</v>
      </c>
      <c r="N1064" t="s">
        <v>2523</v>
      </c>
      <c r="O1064" t="s">
        <v>2523</v>
      </c>
      <c r="P1064" t="s">
        <v>2523</v>
      </c>
      <c r="Q1064" t="s">
        <v>2523</v>
      </c>
      <c r="R1064" t="s">
        <v>2523</v>
      </c>
      <c r="S1064" t="s">
        <v>2523</v>
      </c>
      <c r="T1064" t="s">
        <v>2523</v>
      </c>
      <c r="U1064">
        <f t="shared" si="69"/>
        <v>1</v>
      </c>
    </row>
    <row r="1065" spans="1:21">
      <c r="A1065" t="str">
        <f t="shared" si="70"/>
        <v>37.1-30</v>
      </c>
      <c r="B1065">
        <f t="shared" si="71"/>
        <v>30</v>
      </c>
      <c r="C1065">
        <v>37</v>
      </c>
      <c r="D1065" t="s">
        <v>2808</v>
      </c>
      <c r="E1065" t="s">
        <v>1121</v>
      </c>
      <c r="F1065" t="s">
        <v>1175</v>
      </c>
      <c r="G1065">
        <v>24</v>
      </c>
      <c r="H1065">
        <f t="shared" si="72"/>
        <v>4460</v>
      </c>
      <c r="I1065" t="s">
        <v>2523</v>
      </c>
      <c r="J1065" t="s">
        <v>2523</v>
      </c>
      <c r="K1065" t="s">
        <v>2523</v>
      </c>
      <c r="L1065" t="s">
        <v>2523</v>
      </c>
      <c r="M1065" t="s">
        <v>2523</v>
      </c>
      <c r="N1065" t="s">
        <v>2523</v>
      </c>
      <c r="O1065" t="s">
        <v>2523</v>
      </c>
      <c r="P1065" t="s">
        <v>2523</v>
      </c>
      <c r="Q1065" t="s">
        <v>2523</v>
      </c>
      <c r="R1065" t="s">
        <v>2523</v>
      </c>
      <c r="S1065">
        <v>2230</v>
      </c>
      <c r="T1065">
        <v>2230</v>
      </c>
      <c r="U1065">
        <f t="shared" si="69"/>
        <v>1</v>
      </c>
    </row>
    <row r="1066" spans="1:21">
      <c r="A1066" t="str">
        <f t="shared" si="70"/>
        <v>37.1-31</v>
      </c>
      <c r="B1066">
        <f t="shared" si="71"/>
        <v>31</v>
      </c>
      <c r="C1066">
        <v>37</v>
      </c>
      <c r="D1066" t="s">
        <v>1945</v>
      </c>
      <c r="E1066" t="s">
        <v>1121</v>
      </c>
      <c r="F1066" t="s">
        <v>1175</v>
      </c>
      <c r="G1066">
        <v>24</v>
      </c>
      <c r="H1066">
        <f t="shared" si="72"/>
        <v>6690</v>
      </c>
      <c r="I1066">
        <v>2230</v>
      </c>
      <c r="J1066">
        <v>2230</v>
      </c>
      <c r="K1066">
        <v>2230</v>
      </c>
      <c r="L1066" t="s">
        <v>2523</v>
      </c>
      <c r="M1066" t="s">
        <v>2523</v>
      </c>
      <c r="N1066" t="s">
        <v>2523</v>
      </c>
      <c r="O1066" t="s">
        <v>2523</v>
      </c>
      <c r="P1066" t="s">
        <v>2523</v>
      </c>
      <c r="Q1066" t="s">
        <v>2523</v>
      </c>
      <c r="R1066" t="s">
        <v>2523</v>
      </c>
      <c r="S1066" t="s">
        <v>2523</v>
      </c>
      <c r="T1066" t="s">
        <v>2523</v>
      </c>
      <c r="U1066">
        <f t="shared" si="69"/>
        <v>1</v>
      </c>
    </row>
    <row r="1067" spans="1:21">
      <c r="A1067" t="str">
        <f t="shared" si="70"/>
        <v>37.1-32</v>
      </c>
      <c r="B1067">
        <f t="shared" si="71"/>
        <v>32</v>
      </c>
      <c r="C1067">
        <v>37</v>
      </c>
      <c r="D1067" t="s">
        <v>1946</v>
      </c>
      <c r="E1067" t="s">
        <v>1121</v>
      </c>
      <c r="F1067" t="s">
        <v>1175</v>
      </c>
      <c r="G1067">
        <v>24</v>
      </c>
      <c r="H1067">
        <f t="shared" si="72"/>
        <v>26760</v>
      </c>
      <c r="I1067">
        <v>2230</v>
      </c>
      <c r="J1067">
        <v>2230</v>
      </c>
      <c r="K1067">
        <v>2230</v>
      </c>
      <c r="L1067">
        <v>2230</v>
      </c>
      <c r="M1067">
        <v>2230</v>
      </c>
      <c r="N1067">
        <v>2230</v>
      </c>
      <c r="O1067">
        <v>2230</v>
      </c>
      <c r="P1067">
        <v>2230</v>
      </c>
      <c r="Q1067">
        <v>2230</v>
      </c>
      <c r="R1067">
        <v>2230</v>
      </c>
      <c r="S1067">
        <v>2230</v>
      </c>
      <c r="T1067">
        <v>2230</v>
      </c>
      <c r="U1067">
        <f t="shared" si="69"/>
        <v>1</v>
      </c>
    </row>
    <row r="1068" spans="1:21">
      <c r="A1068" t="str">
        <f t="shared" si="70"/>
        <v>37.1-33</v>
      </c>
      <c r="B1068">
        <f t="shared" si="71"/>
        <v>33</v>
      </c>
      <c r="C1068">
        <v>37</v>
      </c>
      <c r="D1068" t="s">
        <v>1947</v>
      </c>
      <c r="E1068" t="s">
        <v>1178</v>
      </c>
      <c r="F1068" t="s">
        <v>1175</v>
      </c>
      <c r="G1068">
        <v>12</v>
      </c>
      <c r="H1068">
        <f t="shared" si="72"/>
        <v>54990</v>
      </c>
      <c r="I1068">
        <v>6110</v>
      </c>
      <c r="J1068">
        <v>6110</v>
      </c>
      <c r="K1068">
        <v>6110</v>
      </c>
      <c r="L1068">
        <v>6110</v>
      </c>
      <c r="M1068">
        <v>6110</v>
      </c>
      <c r="N1068">
        <v>6110</v>
      </c>
      <c r="O1068">
        <v>6110</v>
      </c>
      <c r="P1068">
        <v>6110</v>
      </c>
      <c r="Q1068">
        <v>6110</v>
      </c>
      <c r="R1068" t="s">
        <v>2523</v>
      </c>
      <c r="S1068" t="s">
        <v>2523</v>
      </c>
      <c r="T1068" t="s">
        <v>2523</v>
      </c>
      <c r="U1068">
        <f t="shared" si="69"/>
        <v>1</v>
      </c>
    </row>
    <row r="1069" spans="1:21">
      <c r="A1069" t="str">
        <f t="shared" si="70"/>
        <v>37.1-34</v>
      </c>
      <c r="B1069">
        <f t="shared" si="71"/>
        <v>34</v>
      </c>
      <c r="C1069">
        <v>37</v>
      </c>
      <c r="D1069" t="s">
        <v>1922</v>
      </c>
      <c r="E1069" t="s">
        <v>1124</v>
      </c>
      <c r="F1069" t="s">
        <v>1171</v>
      </c>
      <c r="G1069">
        <v>60</v>
      </c>
      <c r="H1069">
        <f t="shared" si="72"/>
        <v>9840</v>
      </c>
      <c r="I1069">
        <v>820</v>
      </c>
      <c r="J1069">
        <v>820</v>
      </c>
      <c r="K1069">
        <v>820</v>
      </c>
      <c r="L1069">
        <v>820</v>
      </c>
      <c r="M1069">
        <v>820</v>
      </c>
      <c r="N1069">
        <v>820</v>
      </c>
      <c r="O1069">
        <v>820</v>
      </c>
      <c r="P1069">
        <v>820</v>
      </c>
      <c r="Q1069">
        <v>820</v>
      </c>
      <c r="R1069">
        <v>820</v>
      </c>
      <c r="S1069">
        <v>820</v>
      </c>
      <c r="T1069">
        <v>820</v>
      </c>
      <c r="U1069">
        <f t="shared" si="69"/>
        <v>1</v>
      </c>
    </row>
    <row r="1070" spans="1:21">
      <c r="A1070" t="str">
        <f t="shared" si="70"/>
        <v>37.1-35</v>
      </c>
      <c r="B1070">
        <f t="shared" si="71"/>
        <v>35</v>
      </c>
      <c r="C1070">
        <v>37</v>
      </c>
      <c r="D1070" t="s">
        <v>1923</v>
      </c>
      <c r="E1070" t="s">
        <v>1120</v>
      </c>
      <c r="F1070" t="s">
        <v>1171</v>
      </c>
      <c r="G1070">
        <v>60</v>
      </c>
      <c r="H1070">
        <f t="shared" si="72"/>
        <v>33600</v>
      </c>
      <c r="I1070">
        <v>2800</v>
      </c>
      <c r="J1070">
        <v>2800</v>
      </c>
      <c r="K1070">
        <v>2800</v>
      </c>
      <c r="L1070">
        <v>2800</v>
      </c>
      <c r="M1070">
        <v>2800</v>
      </c>
      <c r="N1070">
        <v>2800</v>
      </c>
      <c r="O1070">
        <v>2800</v>
      </c>
      <c r="P1070">
        <v>2800</v>
      </c>
      <c r="Q1070">
        <v>2800</v>
      </c>
      <c r="R1070">
        <v>2800</v>
      </c>
      <c r="S1070">
        <v>2800</v>
      </c>
      <c r="T1070">
        <v>2800</v>
      </c>
      <c r="U1070">
        <f t="shared" si="69"/>
        <v>1</v>
      </c>
    </row>
    <row r="1071" spans="1:21">
      <c r="A1071" t="str">
        <f t="shared" si="70"/>
        <v>37.1-36</v>
      </c>
      <c r="B1071">
        <f t="shared" si="71"/>
        <v>36</v>
      </c>
      <c r="C1071">
        <v>37</v>
      </c>
      <c r="D1071" t="s">
        <v>1948</v>
      </c>
      <c r="E1071" t="s">
        <v>1122</v>
      </c>
      <c r="F1071" t="s">
        <v>1171</v>
      </c>
      <c r="G1071">
        <v>30</v>
      </c>
      <c r="H1071">
        <f t="shared" si="72"/>
        <v>93000</v>
      </c>
      <c r="I1071">
        <v>7750</v>
      </c>
      <c r="J1071">
        <v>7750</v>
      </c>
      <c r="K1071">
        <v>7750</v>
      </c>
      <c r="L1071">
        <v>7750</v>
      </c>
      <c r="M1071">
        <v>7750</v>
      </c>
      <c r="N1071">
        <v>7750</v>
      </c>
      <c r="O1071">
        <v>7750</v>
      </c>
      <c r="P1071">
        <v>7750</v>
      </c>
      <c r="Q1071">
        <v>7750</v>
      </c>
      <c r="R1071">
        <v>7750</v>
      </c>
      <c r="S1071">
        <v>7750</v>
      </c>
      <c r="T1071">
        <v>7750</v>
      </c>
      <c r="U1071">
        <f t="shared" si="69"/>
        <v>1</v>
      </c>
    </row>
    <row r="1072" spans="1:21">
      <c r="A1072" t="str">
        <f t="shared" si="70"/>
        <v>38.1-1</v>
      </c>
      <c r="B1072">
        <f t="shared" si="71"/>
        <v>1</v>
      </c>
      <c r="C1072">
        <v>38</v>
      </c>
      <c r="D1072" t="s">
        <v>1951</v>
      </c>
      <c r="E1072" t="s">
        <v>1174</v>
      </c>
      <c r="F1072" t="s">
        <v>1175</v>
      </c>
      <c r="G1072">
        <v>48</v>
      </c>
      <c r="H1072">
        <f t="shared" si="72"/>
        <v>39360</v>
      </c>
      <c r="I1072">
        <v>3280</v>
      </c>
      <c r="J1072">
        <v>3280</v>
      </c>
      <c r="K1072">
        <v>3280</v>
      </c>
      <c r="L1072">
        <v>3280</v>
      </c>
      <c r="M1072">
        <v>3280</v>
      </c>
      <c r="N1072">
        <v>3280</v>
      </c>
      <c r="O1072">
        <v>3280</v>
      </c>
      <c r="P1072">
        <v>3280</v>
      </c>
      <c r="Q1072">
        <v>3280</v>
      </c>
      <c r="R1072">
        <v>3280</v>
      </c>
      <c r="S1072">
        <v>3280</v>
      </c>
      <c r="T1072">
        <v>3280</v>
      </c>
      <c r="U1072">
        <f t="shared" si="69"/>
        <v>1</v>
      </c>
    </row>
    <row r="1073" spans="1:21">
      <c r="A1073" t="str">
        <f t="shared" si="70"/>
        <v>38.1-2</v>
      </c>
      <c r="B1073">
        <f t="shared" si="71"/>
        <v>2</v>
      </c>
      <c r="C1073">
        <v>38</v>
      </c>
      <c r="D1073" t="s">
        <v>1972</v>
      </c>
      <c r="E1073" t="s">
        <v>1174</v>
      </c>
      <c r="F1073" t="s">
        <v>1175</v>
      </c>
      <c r="G1073">
        <v>48</v>
      </c>
      <c r="H1073">
        <f t="shared" si="72"/>
        <v>26240</v>
      </c>
      <c r="I1073" t="s">
        <v>2523</v>
      </c>
      <c r="J1073" t="s">
        <v>2523</v>
      </c>
      <c r="K1073" t="s">
        <v>2523</v>
      </c>
      <c r="L1073" t="s">
        <v>2523</v>
      </c>
      <c r="M1073">
        <v>3280</v>
      </c>
      <c r="N1073">
        <v>3280</v>
      </c>
      <c r="O1073">
        <v>3280</v>
      </c>
      <c r="P1073">
        <v>3280</v>
      </c>
      <c r="Q1073">
        <v>3280</v>
      </c>
      <c r="R1073">
        <v>3280</v>
      </c>
      <c r="S1073">
        <v>3280</v>
      </c>
      <c r="T1073">
        <v>3280</v>
      </c>
      <c r="U1073">
        <f t="shared" si="69"/>
        <v>2</v>
      </c>
    </row>
    <row r="1074" spans="1:21">
      <c r="A1074" t="str">
        <f t="shared" si="70"/>
        <v>38.1-3</v>
      </c>
      <c r="B1074">
        <f t="shared" si="71"/>
        <v>3</v>
      </c>
      <c r="C1074">
        <v>38</v>
      </c>
      <c r="D1074" t="s">
        <v>1952</v>
      </c>
      <c r="E1074" t="s">
        <v>1174</v>
      </c>
      <c r="F1074" t="s">
        <v>1175</v>
      </c>
      <c r="G1074">
        <v>48</v>
      </c>
      <c r="H1074">
        <f t="shared" si="72"/>
        <v>39360</v>
      </c>
      <c r="I1074">
        <v>3280</v>
      </c>
      <c r="J1074">
        <v>3280</v>
      </c>
      <c r="K1074">
        <v>3280</v>
      </c>
      <c r="L1074">
        <v>3280</v>
      </c>
      <c r="M1074">
        <v>3280</v>
      </c>
      <c r="N1074">
        <v>3280</v>
      </c>
      <c r="O1074">
        <v>3280</v>
      </c>
      <c r="P1074">
        <v>3280</v>
      </c>
      <c r="Q1074">
        <v>3280</v>
      </c>
      <c r="R1074">
        <v>3280</v>
      </c>
      <c r="S1074">
        <v>3280</v>
      </c>
      <c r="T1074">
        <v>3280</v>
      </c>
      <c r="U1074">
        <f t="shared" si="69"/>
        <v>1</v>
      </c>
    </row>
    <row r="1075" spans="1:21">
      <c r="A1075" t="str">
        <f t="shared" si="70"/>
        <v>38.1-4</v>
      </c>
      <c r="B1075">
        <f t="shared" si="71"/>
        <v>4</v>
      </c>
      <c r="C1075">
        <v>38</v>
      </c>
      <c r="D1075" t="s">
        <v>1953</v>
      </c>
      <c r="E1075" t="s">
        <v>1119</v>
      </c>
      <c r="F1075" t="s">
        <v>1175</v>
      </c>
      <c r="G1075">
        <v>24</v>
      </c>
      <c r="H1075">
        <f t="shared" si="72"/>
        <v>2400</v>
      </c>
      <c r="I1075">
        <v>600</v>
      </c>
      <c r="J1075">
        <v>600</v>
      </c>
      <c r="K1075">
        <v>600</v>
      </c>
      <c r="L1075">
        <v>600</v>
      </c>
      <c r="M1075" t="s">
        <v>2523</v>
      </c>
      <c r="N1075" t="s">
        <v>2523</v>
      </c>
      <c r="O1075" t="s">
        <v>2523</v>
      </c>
      <c r="P1075" t="s">
        <v>2523</v>
      </c>
      <c r="Q1075" t="s">
        <v>2523</v>
      </c>
      <c r="R1075" t="s">
        <v>2523</v>
      </c>
      <c r="S1075" t="s">
        <v>2523</v>
      </c>
      <c r="T1075" t="s">
        <v>2523</v>
      </c>
      <c r="U1075">
        <f t="shared" si="69"/>
        <v>1</v>
      </c>
    </row>
    <row r="1076" spans="1:21">
      <c r="A1076" t="str">
        <f t="shared" si="70"/>
        <v>38.1-5</v>
      </c>
      <c r="B1076">
        <f t="shared" si="71"/>
        <v>5</v>
      </c>
      <c r="C1076">
        <v>38</v>
      </c>
      <c r="D1076" t="s">
        <v>1954</v>
      </c>
      <c r="E1076" t="s">
        <v>1119</v>
      </c>
      <c r="F1076" t="s">
        <v>1175</v>
      </c>
      <c r="G1076">
        <v>24</v>
      </c>
      <c r="H1076">
        <f t="shared" si="72"/>
        <v>7200</v>
      </c>
      <c r="I1076">
        <v>600</v>
      </c>
      <c r="J1076">
        <v>600</v>
      </c>
      <c r="K1076">
        <v>600</v>
      </c>
      <c r="L1076">
        <v>600</v>
      </c>
      <c r="M1076">
        <v>600</v>
      </c>
      <c r="N1076">
        <v>600</v>
      </c>
      <c r="O1076">
        <v>600</v>
      </c>
      <c r="P1076">
        <v>600</v>
      </c>
      <c r="Q1076">
        <v>600</v>
      </c>
      <c r="R1076">
        <v>600</v>
      </c>
      <c r="S1076">
        <v>600</v>
      </c>
      <c r="T1076">
        <v>600</v>
      </c>
      <c r="U1076">
        <f t="shared" si="69"/>
        <v>1</v>
      </c>
    </row>
    <row r="1077" spans="1:21">
      <c r="A1077" t="str">
        <f t="shared" si="70"/>
        <v>38.1-6</v>
      </c>
      <c r="B1077">
        <f t="shared" si="71"/>
        <v>6</v>
      </c>
      <c r="C1077">
        <v>38</v>
      </c>
      <c r="D1077" t="s">
        <v>1955</v>
      </c>
      <c r="E1077" t="s">
        <v>1119</v>
      </c>
      <c r="F1077" t="s">
        <v>1175</v>
      </c>
      <c r="G1077">
        <v>24</v>
      </c>
      <c r="H1077">
        <f t="shared" si="72"/>
        <v>4200</v>
      </c>
      <c r="I1077">
        <v>600</v>
      </c>
      <c r="J1077">
        <v>600</v>
      </c>
      <c r="K1077">
        <v>600</v>
      </c>
      <c r="L1077">
        <v>600</v>
      </c>
      <c r="M1077">
        <v>600</v>
      </c>
      <c r="N1077">
        <v>600</v>
      </c>
      <c r="O1077">
        <v>600</v>
      </c>
      <c r="P1077" t="s">
        <v>2523</v>
      </c>
      <c r="Q1077" t="s">
        <v>2523</v>
      </c>
      <c r="R1077" t="s">
        <v>2523</v>
      </c>
      <c r="S1077" t="s">
        <v>2523</v>
      </c>
      <c r="T1077" t="s">
        <v>2523</v>
      </c>
      <c r="U1077">
        <f t="shared" si="69"/>
        <v>1</v>
      </c>
    </row>
    <row r="1078" spans="1:21">
      <c r="A1078" t="str">
        <f t="shared" si="70"/>
        <v>38.1-7</v>
      </c>
      <c r="B1078">
        <f t="shared" si="71"/>
        <v>7</v>
      </c>
      <c r="C1078">
        <v>38</v>
      </c>
      <c r="D1078" t="s">
        <v>1956</v>
      </c>
      <c r="E1078" t="s">
        <v>1119</v>
      </c>
      <c r="F1078" t="s">
        <v>1175</v>
      </c>
      <c r="G1078">
        <v>24</v>
      </c>
      <c r="H1078">
        <f t="shared" si="72"/>
        <v>7200</v>
      </c>
      <c r="I1078">
        <v>600</v>
      </c>
      <c r="J1078">
        <v>600</v>
      </c>
      <c r="K1078">
        <v>600</v>
      </c>
      <c r="L1078">
        <v>600</v>
      </c>
      <c r="M1078">
        <v>600</v>
      </c>
      <c r="N1078">
        <v>600</v>
      </c>
      <c r="O1078">
        <v>600</v>
      </c>
      <c r="P1078">
        <v>600</v>
      </c>
      <c r="Q1078">
        <v>600</v>
      </c>
      <c r="R1078">
        <v>600</v>
      </c>
      <c r="S1078">
        <v>600</v>
      </c>
      <c r="T1078">
        <v>600</v>
      </c>
      <c r="U1078">
        <f t="shared" si="69"/>
        <v>1</v>
      </c>
    </row>
    <row r="1079" spans="1:21">
      <c r="A1079" t="str">
        <f t="shared" si="70"/>
        <v>38.1-8</v>
      </c>
      <c r="B1079">
        <f t="shared" si="71"/>
        <v>8</v>
      </c>
      <c r="C1079">
        <v>38</v>
      </c>
      <c r="D1079" t="s">
        <v>1957</v>
      </c>
      <c r="E1079" t="s">
        <v>1119</v>
      </c>
      <c r="F1079" t="s">
        <v>1175</v>
      </c>
      <c r="G1079">
        <v>24</v>
      </c>
      <c r="H1079">
        <f t="shared" si="72"/>
        <v>4200</v>
      </c>
      <c r="I1079">
        <v>600</v>
      </c>
      <c r="J1079">
        <v>600</v>
      </c>
      <c r="K1079">
        <v>600</v>
      </c>
      <c r="L1079">
        <v>600</v>
      </c>
      <c r="M1079">
        <v>600</v>
      </c>
      <c r="N1079">
        <v>600</v>
      </c>
      <c r="O1079">
        <v>600</v>
      </c>
      <c r="P1079" t="s">
        <v>2523</v>
      </c>
      <c r="Q1079" t="s">
        <v>2523</v>
      </c>
      <c r="R1079" t="s">
        <v>2523</v>
      </c>
      <c r="S1079" t="s">
        <v>2523</v>
      </c>
      <c r="T1079" t="s">
        <v>2523</v>
      </c>
      <c r="U1079">
        <f t="shared" si="69"/>
        <v>1</v>
      </c>
    </row>
    <row r="1080" spans="1:21">
      <c r="A1080" t="str">
        <f t="shared" si="70"/>
        <v>38.1-9</v>
      </c>
      <c r="B1080">
        <f t="shared" si="71"/>
        <v>9</v>
      </c>
      <c r="C1080">
        <v>38</v>
      </c>
      <c r="D1080" t="s">
        <v>2809</v>
      </c>
      <c r="E1080" t="s">
        <v>1119</v>
      </c>
      <c r="F1080" t="s">
        <v>1175</v>
      </c>
      <c r="G1080">
        <v>24</v>
      </c>
      <c r="H1080">
        <f t="shared" si="72"/>
        <v>2400</v>
      </c>
      <c r="I1080" t="s">
        <v>2523</v>
      </c>
      <c r="J1080" t="s">
        <v>2523</v>
      </c>
      <c r="K1080" t="s">
        <v>2523</v>
      </c>
      <c r="L1080" t="s">
        <v>2523</v>
      </c>
      <c r="M1080" t="s">
        <v>2523</v>
      </c>
      <c r="N1080" t="s">
        <v>2523</v>
      </c>
      <c r="O1080" t="s">
        <v>2523</v>
      </c>
      <c r="P1080" t="s">
        <v>2523</v>
      </c>
      <c r="Q1080">
        <v>600</v>
      </c>
      <c r="R1080">
        <v>600</v>
      </c>
      <c r="S1080">
        <v>600</v>
      </c>
      <c r="T1080">
        <v>600</v>
      </c>
      <c r="U1080">
        <f t="shared" si="69"/>
        <v>1</v>
      </c>
    </row>
    <row r="1081" spans="1:21">
      <c r="A1081" t="str">
        <f t="shared" si="70"/>
        <v>38.1-10</v>
      </c>
      <c r="B1081">
        <f t="shared" si="71"/>
        <v>10</v>
      </c>
      <c r="C1081">
        <v>38</v>
      </c>
      <c r="D1081" t="s">
        <v>1958</v>
      </c>
      <c r="E1081" t="s">
        <v>1119</v>
      </c>
      <c r="F1081" t="s">
        <v>1175</v>
      </c>
      <c r="G1081">
        <v>24</v>
      </c>
      <c r="H1081">
        <f t="shared" si="72"/>
        <v>7200</v>
      </c>
      <c r="I1081">
        <v>600</v>
      </c>
      <c r="J1081">
        <v>600</v>
      </c>
      <c r="K1081">
        <v>600</v>
      </c>
      <c r="L1081">
        <v>600</v>
      </c>
      <c r="M1081">
        <v>600</v>
      </c>
      <c r="N1081">
        <v>600</v>
      </c>
      <c r="O1081">
        <v>600</v>
      </c>
      <c r="P1081">
        <v>600</v>
      </c>
      <c r="Q1081">
        <v>600</v>
      </c>
      <c r="R1081">
        <v>600</v>
      </c>
      <c r="S1081">
        <v>600</v>
      </c>
      <c r="T1081">
        <v>600</v>
      </c>
      <c r="U1081">
        <f t="shared" si="69"/>
        <v>1</v>
      </c>
    </row>
    <row r="1082" spans="1:21">
      <c r="A1082" t="str">
        <f t="shared" si="70"/>
        <v>38.1-11</v>
      </c>
      <c r="B1082">
        <f t="shared" si="71"/>
        <v>11</v>
      </c>
      <c r="C1082">
        <v>38</v>
      </c>
      <c r="D1082" t="s">
        <v>1959</v>
      </c>
      <c r="E1082" t="s">
        <v>1119</v>
      </c>
      <c r="F1082" t="s">
        <v>1175</v>
      </c>
      <c r="G1082">
        <v>24</v>
      </c>
      <c r="H1082">
        <f t="shared" si="72"/>
        <v>7200</v>
      </c>
      <c r="I1082">
        <v>600</v>
      </c>
      <c r="J1082">
        <v>600</v>
      </c>
      <c r="K1082">
        <v>600</v>
      </c>
      <c r="L1082">
        <v>600</v>
      </c>
      <c r="M1082">
        <v>600</v>
      </c>
      <c r="N1082">
        <v>600</v>
      </c>
      <c r="O1082">
        <v>600</v>
      </c>
      <c r="P1082">
        <v>600</v>
      </c>
      <c r="Q1082">
        <v>600</v>
      </c>
      <c r="R1082">
        <v>600</v>
      </c>
      <c r="S1082">
        <v>600</v>
      </c>
      <c r="T1082">
        <v>600</v>
      </c>
      <c r="U1082">
        <f t="shared" si="69"/>
        <v>1</v>
      </c>
    </row>
    <row r="1083" spans="1:21">
      <c r="A1083" t="str">
        <f t="shared" si="70"/>
        <v>38.1-12</v>
      </c>
      <c r="B1083">
        <f t="shared" si="71"/>
        <v>12</v>
      </c>
      <c r="C1083">
        <v>38</v>
      </c>
      <c r="D1083" t="s">
        <v>1960</v>
      </c>
      <c r="E1083" t="s">
        <v>1119</v>
      </c>
      <c r="F1083" t="s">
        <v>1175</v>
      </c>
      <c r="G1083">
        <v>24</v>
      </c>
      <c r="H1083">
        <f t="shared" si="72"/>
        <v>7200</v>
      </c>
      <c r="I1083">
        <v>600</v>
      </c>
      <c r="J1083">
        <v>600</v>
      </c>
      <c r="K1083">
        <v>600</v>
      </c>
      <c r="L1083">
        <v>600</v>
      </c>
      <c r="M1083">
        <v>600</v>
      </c>
      <c r="N1083">
        <v>600</v>
      </c>
      <c r="O1083">
        <v>600</v>
      </c>
      <c r="P1083">
        <v>600</v>
      </c>
      <c r="Q1083">
        <v>600</v>
      </c>
      <c r="R1083">
        <v>600</v>
      </c>
      <c r="S1083">
        <v>600</v>
      </c>
      <c r="T1083">
        <v>600</v>
      </c>
      <c r="U1083">
        <f t="shared" si="69"/>
        <v>1</v>
      </c>
    </row>
    <row r="1084" spans="1:21">
      <c r="A1084" t="str">
        <f t="shared" si="70"/>
        <v>38.1-13</v>
      </c>
      <c r="B1084">
        <f t="shared" si="71"/>
        <v>13</v>
      </c>
      <c r="C1084">
        <v>38</v>
      </c>
      <c r="D1084" t="s">
        <v>2810</v>
      </c>
      <c r="E1084" t="s">
        <v>1119</v>
      </c>
      <c r="F1084" t="s">
        <v>1175</v>
      </c>
      <c r="G1084">
        <v>24</v>
      </c>
      <c r="H1084">
        <f t="shared" si="72"/>
        <v>2400</v>
      </c>
      <c r="I1084" t="s">
        <v>2523</v>
      </c>
      <c r="J1084" t="s">
        <v>2523</v>
      </c>
      <c r="K1084" t="s">
        <v>2523</v>
      </c>
      <c r="L1084" t="s">
        <v>2523</v>
      </c>
      <c r="M1084" t="s">
        <v>2523</v>
      </c>
      <c r="N1084" t="s">
        <v>2523</v>
      </c>
      <c r="O1084" t="s">
        <v>2523</v>
      </c>
      <c r="P1084" t="s">
        <v>2523</v>
      </c>
      <c r="Q1084">
        <v>600</v>
      </c>
      <c r="R1084">
        <v>600</v>
      </c>
      <c r="S1084">
        <v>600</v>
      </c>
      <c r="T1084">
        <v>600</v>
      </c>
      <c r="U1084">
        <f t="shared" si="69"/>
        <v>1</v>
      </c>
    </row>
    <row r="1085" spans="1:21">
      <c r="A1085" t="str">
        <f t="shared" si="70"/>
        <v>38.1-14</v>
      </c>
      <c r="B1085">
        <f t="shared" si="71"/>
        <v>14</v>
      </c>
      <c r="C1085">
        <v>38</v>
      </c>
      <c r="D1085" t="s">
        <v>1961</v>
      </c>
      <c r="E1085" t="s">
        <v>1119</v>
      </c>
      <c r="F1085" t="s">
        <v>1175</v>
      </c>
      <c r="G1085">
        <v>24</v>
      </c>
      <c r="H1085">
        <f t="shared" si="72"/>
        <v>3000</v>
      </c>
      <c r="I1085">
        <v>600</v>
      </c>
      <c r="J1085">
        <v>600</v>
      </c>
      <c r="K1085">
        <v>600</v>
      </c>
      <c r="L1085">
        <v>600</v>
      </c>
      <c r="M1085">
        <v>600</v>
      </c>
      <c r="N1085" t="s">
        <v>2523</v>
      </c>
      <c r="O1085" t="s">
        <v>2523</v>
      </c>
      <c r="P1085" t="s">
        <v>2523</v>
      </c>
      <c r="Q1085" t="s">
        <v>2523</v>
      </c>
      <c r="R1085" t="s">
        <v>2523</v>
      </c>
      <c r="S1085" t="s">
        <v>2523</v>
      </c>
      <c r="T1085" t="s">
        <v>2523</v>
      </c>
      <c r="U1085">
        <f t="shared" si="69"/>
        <v>1</v>
      </c>
    </row>
    <row r="1086" spans="1:21">
      <c r="A1086" t="str">
        <f t="shared" si="70"/>
        <v>38.1-15</v>
      </c>
      <c r="B1086">
        <f t="shared" si="71"/>
        <v>15</v>
      </c>
      <c r="C1086">
        <v>38</v>
      </c>
      <c r="D1086" t="s">
        <v>2811</v>
      </c>
      <c r="E1086" t="s">
        <v>1119</v>
      </c>
      <c r="F1086" t="s">
        <v>1175</v>
      </c>
      <c r="G1086">
        <v>24</v>
      </c>
      <c r="H1086">
        <f t="shared" si="72"/>
        <v>3000</v>
      </c>
      <c r="I1086" t="s">
        <v>2523</v>
      </c>
      <c r="J1086" t="s">
        <v>2523</v>
      </c>
      <c r="K1086" t="s">
        <v>2523</v>
      </c>
      <c r="L1086" t="s">
        <v>2523</v>
      </c>
      <c r="M1086" t="s">
        <v>2523</v>
      </c>
      <c r="N1086" t="s">
        <v>2523</v>
      </c>
      <c r="O1086" t="s">
        <v>2523</v>
      </c>
      <c r="P1086">
        <v>600</v>
      </c>
      <c r="Q1086">
        <v>600</v>
      </c>
      <c r="R1086">
        <v>600</v>
      </c>
      <c r="S1086">
        <v>600</v>
      </c>
      <c r="T1086">
        <v>600</v>
      </c>
      <c r="U1086">
        <f t="shared" si="69"/>
        <v>1</v>
      </c>
    </row>
    <row r="1087" spans="1:21">
      <c r="A1087" t="str">
        <f t="shared" si="70"/>
        <v>38.1-16</v>
      </c>
      <c r="B1087">
        <f t="shared" si="71"/>
        <v>16</v>
      </c>
      <c r="C1087">
        <v>38</v>
      </c>
      <c r="D1087" t="s">
        <v>1962</v>
      </c>
      <c r="E1087" t="s">
        <v>1119</v>
      </c>
      <c r="F1087" t="s">
        <v>1175</v>
      </c>
      <c r="G1087">
        <v>24</v>
      </c>
      <c r="H1087">
        <f t="shared" si="72"/>
        <v>4200</v>
      </c>
      <c r="I1087">
        <v>600</v>
      </c>
      <c r="J1087">
        <v>600</v>
      </c>
      <c r="K1087">
        <v>600</v>
      </c>
      <c r="L1087">
        <v>600</v>
      </c>
      <c r="M1087">
        <v>600</v>
      </c>
      <c r="N1087">
        <v>600</v>
      </c>
      <c r="O1087">
        <v>600</v>
      </c>
      <c r="P1087" t="s">
        <v>2523</v>
      </c>
      <c r="Q1087" t="s">
        <v>2523</v>
      </c>
      <c r="R1087" t="s">
        <v>2523</v>
      </c>
      <c r="S1087" t="s">
        <v>2523</v>
      </c>
      <c r="T1087" t="s">
        <v>2523</v>
      </c>
      <c r="U1087">
        <f t="shared" si="69"/>
        <v>1</v>
      </c>
    </row>
    <row r="1088" spans="1:21">
      <c r="A1088" t="str">
        <f t="shared" si="70"/>
        <v>38.1-17</v>
      </c>
      <c r="B1088">
        <f t="shared" si="71"/>
        <v>17</v>
      </c>
      <c r="C1088">
        <v>38</v>
      </c>
      <c r="D1088" t="s">
        <v>1963</v>
      </c>
      <c r="E1088" t="s">
        <v>1119</v>
      </c>
      <c r="F1088" t="s">
        <v>1175</v>
      </c>
      <c r="G1088">
        <v>24</v>
      </c>
      <c r="H1088">
        <f t="shared" si="72"/>
        <v>7200</v>
      </c>
      <c r="I1088">
        <v>600</v>
      </c>
      <c r="J1088">
        <v>600</v>
      </c>
      <c r="K1088">
        <v>600</v>
      </c>
      <c r="L1088">
        <v>600</v>
      </c>
      <c r="M1088">
        <v>600</v>
      </c>
      <c r="N1088">
        <v>600</v>
      </c>
      <c r="O1088">
        <v>600</v>
      </c>
      <c r="P1088">
        <v>600</v>
      </c>
      <c r="Q1088">
        <v>600</v>
      </c>
      <c r="R1088">
        <v>600</v>
      </c>
      <c r="S1088">
        <v>600</v>
      </c>
      <c r="T1088">
        <v>600</v>
      </c>
      <c r="U1088">
        <f t="shared" si="69"/>
        <v>1</v>
      </c>
    </row>
    <row r="1089" spans="1:21">
      <c r="A1089" t="str">
        <f t="shared" si="70"/>
        <v>38.1-18</v>
      </c>
      <c r="B1089">
        <f t="shared" si="71"/>
        <v>18</v>
      </c>
      <c r="C1089">
        <v>38</v>
      </c>
      <c r="D1089" t="s">
        <v>1964</v>
      </c>
      <c r="E1089" t="s">
        <v>1119</v>
      </c>
      <c r="F1089" t="s">
        <v>1175</v>
      </c>
      <c r="G1089">
        <v>24</v>
      </c>
      <c r="H1089">
        <f t="shared" si="72"/>
        <v>4200</v>
      </c>
      <c r="I1089">
        <v>600</v>
      </c>
      <c r="J1089">
        <v>600</v>
      </c>
      <c r="K1089">
        <v>600</v>
      </c>
      <c r="L1089">
        <v>600</v>
      </c>
      <c r="M1089">
        <v>600</v>
      </c>
      <c r="N1089">
        <v>600</v>
      </c>
      <c r="O1089">
        <v>600</v>
      </c>
      <c r="P1089" t="s">
        <v>2523</v>
      </c>
      <c r="Q1089" t="s">
        <v>2523</v>
      </c>
      <c r="R1089" t="s">
        <v>2523</v>
      </c>
      <c r="S1089" t="s">
        <v>2523</v>
      </c>
      <c r="T1089" t="s">
        <v>2523</v>
      </c>
      <c r="U1089">
        <f t="shared" si="69"/>
        <v>1</v>
      </c>
    </row>
    <row r="1090" spans="1:21">
      <c r="A1090" t="str">
        <f t="shared" si="70"/>
        <v>38.1-19</v>
      </c>
      <c r="B1090">
        <f t="shared" si="71"/>
        <v>19</v>
      </c>
      <c r="C1090">
        <v>38</v>
      </c>
      <c r="D1090" t="s">
        <v>1965</v>
      </c>
      <c r="E1090" t="s">
        <v>1119</v>
      </c>
      <c r="F1090" t="s">
        <v>1175</v>
      </c>
      <c r="G1090">
        <v>24</v>
      </c>
      <c r="H1090">
        <f t="shared" si="72"/>
        <v>2400</v>
      </c>
      <c r="I1090">
        <v>600</v>
      </c>
      <c r="J1090">
        <v>600</v>
      </c>
      <c r="K1090">
        <v>600</v>
      </c>
      <c r="L1090">
        <v>600</v>
      </c>
      <c r="M1090" t="s">
        <v>2523</v>
      </c>
      <c r="N1090" t="s">
        <v>2523</v>
      </c>
      <c r="O1090" t="s">
        <v>2523</v>
      </c>
      <c r="P1090" t="s">
        <v>2523</v>
      </c>
      <c r="Q1090" t="s">
        <v>2523</v>
      </c>
      <c r="R1090" t="s">
        <v>2523</v>
      </c>
      <c r="S1090" t="s">
        <v>2523</v>
      </c>
      <c r="T1090" t="s">
        <v>2523</v>
      </c>
      <c r="U1090">
        <f t="shared" ref="U1090:U1153" si="73">COUNTIF($D:$D,D1090)</f>
        <v>1</v>
      </c>
    </row>
    <row r="1091" spans="1:21">
      <c r="A1091" t="str">
        <f t="shared" si="70"/>
        <v>38.1-20</v>
      </c>
      <c r="B1091">
        <f t="shared" si="71"/>
        <v>20</v>
      </c>
      <c r="C1091">
        <v>38</v>
      </c>
      <c r="D1091" t="s">
        <v>1966</v>
      </c>
      <c r="E1091" t="s">
        <v>1119</v>
      </c>
      <c r="F1091" t="s">
        <v>1175</v>
      </c>
      <c r="G1091">
        <v>24</v>
      </c>
      <c r="H1091">
        <f t="shared" si="72"/>
        <v>7200</v>
      </c>
      <c r="I1091">
        <v>600</v>
      </c>
      <c r="J1091">
        <v>600</v>
      </c>
      <c r="K1091">
        <v>600</v>
      </c>
      <c r="L1091">
        <v>600</v>
      </c>
      <c r="M1091">
        <v>600</v>
      </c>
      <c r="N1091">
        <v>600</v>
      </c>
      <c r="O1091">
        <v>600</v>
      </c>
      <c r="P1091">
        <v>600</v>
      </c>
      <c r="Q1091">
        <v>600</v>
      </c>
      <c r="R1091">
        <v>600</v>
      </c>
      <c r="S1091">
        <v>600</v>
      </c>
      <c r="T1091">
        <v>600</v>
      </c>
      <c r="U1091">
        <f t="shared" si="73"/>
        <v>1</v>
      </c>
    </row>
    <row r="1092" spans="1:21">
      <c r="A1092" t="str">
        <f t="shared" si="70"/>
        <v>38.1-21</v>
      </c>
      <c r="B1092">
        <f t="shared" si="71"/>
        <v>21</v>
      </c>
      <c r="C1092">
        <v>38</v>
      </c>
      <c r="D1092" t="s">
        <v>2483</v>
      </c>
      <c r="E1092" t="s">
        <v>1119</v>
      </c>
      <c r="F1092" t="s">
        <v>1175</v>
      </c>
      <c r="G1092">
        <v>24</v>
      </c>
      <c r="H1092">
        <f t="shared" si="72"/>
        <v>4200</v>
      </c>
      <c r="I1092" t="s">
        <v>2523</v>
      </c>
      <c r="J1092" t="s">
        <v>2523</v>
      </c>
      <c r="K1092" t="s">
        <v>2523</v>
      </c>
      <c r="L1092" t="s">
        <v>2523</v>
      </c>
      <c r="M1092" t="s">
        <v>2523</v>
      </c>
      <c r="N1092">
        <v>600</v>
      </c>
      <c r="O1092">
        <v>600</v>
      </c>
      <c r="P1092">
        <v>600</v>
      </c>
      <c r="Q1092">
        <v>600</v>
      </c>
      <c r="R1092">
        <v>600</v>
      </c>
      <c r="S1092">
        <v>600</v>
      </c>
      <c r="T1092">
        <v>600</v>
      </c>
      <c r="U1092">
        <f t="shared" si="73"/>
        <v>1</v>
      </c>
    </row>
    <row r="1093" spans="1:21">
      <c r="A1093" t="str">
        <f t="shared" si="70"/>
        <v>38.1-22</v>
      </c>
      <c r="B1093">
        <f t="shared" si="71"/>
        <v>22</v>
      </c>
      <c r="C1093">
        <v>38</v>
      </c>
      <c r="D1093" t="s">
        <v>2812</v>
      </c>
      <c r="E1093" t="s">
        <v>1119</v>
      </c>
      <c r="F1093" t="s">
        <v>1175</v>
      </c>
      <c r="G1093">
        <v>24</v>
      </c>
      <c r="H1093">
        <f t="shared" si="72"/>
        <v>3000</v>
      </c>
      <c r="I1093" t="s">
        <v>2523</v>
      </c>
      <c r="J1093" t="s">
        <v>2523</v>
      </c>
      <c r="K1093" t="s">
        <v>2523</v>
      </c>
      <c r="L1093" t="s">
        <v>2523</v>
      </c>
      <c r="M1093" t="s">
        <v>2523</v>
      </c>
      <c r="N1093" t="s">
        <v>2523</v>
      </c>
      <c r="O1093" t="s">
        <v>2523</v>
      </c>
      <c r="P1093">
        <v>600</v>
      </c>
      <c r="Q1093">
        <v>600</v>
      </c>
      <c r="R1093">
        <v>600</v>
      </c>
      <c r="S1093">
        <v>600</v>
      </c>
      <c r="T1093">
        <v>600</v>
      </c>
      <c r="U1093">
        <f t="shared" si="73"/>
        <v>1</v>
      </c>
    </row>
    <row r="1094" spans="1:21">
      <c r="A1094" t="str">
        <f t="shared" si="70"/>
        <v>38.1-23</v>
      </c>
      <c r="B1094">
        <f t="shared" si="71"/>
        <v>23</v>
      </c>
      <c r="C1094">
        <v>38</v>
      </c>
      <c r="D1094" t="s">
        <v>1967</v>
      </c>
      <c r="E1094" t="s">
        <v>1119</v>
      </c>
      <c r="F1094" t="s">
        <v>1175</v>
      </c>
      <c r="G1094">
        <v>24</v>
      </c>
      <c r="H1094">
        <f t="shared" si="72"/>
        <v>3600</v>
      </c>
      <c r="I1094">
        <v>600</v>
      </c>
      <c r="J1094" t="s">
        <v>2523</v>
      </c>
      <c r="K1094" t="s">
        <v>2523</v>
      </c>
      <c r="L1094" t="s">
        <v>2523</v>
      </c>
      <c r="M1094" t="s">
        <v>2523</v>
      </c>
      <c r="N1094" t="s">
        <v>2523</v>
      </c>
      <c r="O1094" t="s">
        <v>2523</v>
      </c>
      <c r="P1094">
        <v>600</v>
      </c>
      <c r="Q1094">
        <v>600</v>
      </c>
      <c r="R1094">
        <v>600</v>
      </c>
      <c r="S1094">
        <v>600</v>
      </c>
      <c r="T1094">
        <v>600</v>
      </c>
      <c r="U1094">
        <f t="shared" si="73"/>
        <v>1</v>
      </c>
    </row>
    <row r="1095" spans="1:21">
      <c r="A1095" t="str">
        <f t="shared" si="70"/>
        <v>38.1-24</v>
      </c>
      <c r="B1095">
        <f t="shared" si="71"/>
        <v>24</v>
      </c>
      <c r="C1095">
        <v>38</v>
      </c>
      <c r="D1095" t="s">
        <v>1968</v>
      </c>
      <c r="E1095" t="s">
        <v>1119</v>
      </c>
      <c r="F1095" t="s">
        <v>1175</v>
      </c>
      <c r="G1095">
        <v>24</v>
      </c>
      <c r="H1095">
        <f t="shared" si="72"/>
        <v>7200</v>
      </c>
      <c r="I1095">
        <v>600</v>
      </c>
      <c r="J1095">
        <v>600</v>
      </c>
      <c r="K1095">
        <v>600</v>
      </c>
      <c r="L1095">
        <v>600</v>
      </c>
      <c r="M1095">
        <v>600</v>
      </c>
      <c r="N1095">
        <v>600</v>
      </c>
      <c r="O1095">
        <v>600</v>
      </c>
      <c r="P1095">
        <v>600</v>
      </c>
      <c r="Q1095">
        <v>600</v>
      </c>
      <c r="R1095">
        <v>600</v>
      </c>
      <c r="S1095">
        <v>600</v>
      </c>
      <c r="T1095">
        <v>600</v>
      </c>
      <c r="U1095">
        <f t="shared" si="73"/>
        <v>1</v>
      </c>
    </row>
    <row r="1096" spans="1:21">
      <c r="A1096" t="str">
        <f t="shared" si="70"/>
        <v>38.1-25</v>
      </c>
      <c r="B1096">
        <f t="shared" si="71"/>
        <v>25</v>
      </c>
      <c r="C1096">
        <v>38</v>
      </c>
      <c r="D1096" t="s">
        <v>2484</v>
      </c>
      <c r="E1096" t="s">
        <v>1119</v>
      </c>
      <c r="F1096" t="s">
        <v>1175</v>
      </c>
      <c r="G1096">
        <v>24</v>
      </c>
      <c r="H1096">
        <f t="shared" si="72"/>
        <v>4200</v>
      </c>
      <c r="I1096" t="s">
        <v>2523</v>
      </c>
      <c r="J1096" t="s">
        <v>2523</v>
      </c>
      <c r="K1096" t="s">
        <v>2523</v>
      </c>
      <c r="L1096" t="s">
        <v>2523</v>
      </c>
      <c r="M1096" t="s">
        <v>2523</v>
      </c>
      <c r="N1096">
        <v>600</v>
      </c>
      <c r="O1096">
        <v>600</v>
      </c>
      <c r="P1096">
        <v>600</v>
      </c>
      <c r="Q1096">
        <v>600</v>
      </c>
      <c r="R1096">
        <v>600</v>
      </c>
      <c r="S1096">
        <v>600</v>
      </c>
      <c r="T1096">
        <v>600</v>
      </c>
      <c r="U1096">
        <f t="shared" si="73"/>
        <v>1</v>
      </c>
    </row>
    <row r="1097" spans="1:21">
      <c r="A1097" t="str">
        <f t="shared" si="70"/>
        <v>38.1-26</v>
      </c>
      <c r="B1097">
        <f t="shared" si="71"/>
        <v>26</v>
      </c>
      <c r="C1097">
        <v>38</v>
      </c>
      <c r="D1097" t="s">
        <v>1969</v>
      </c>
      <c r="E1097" t="s">
        <v>1121</v>
      </c>
      <c r="F1097" t="s">
        <v>1175</v>
      </c>
      <c r="G1097">
        <v>24</v>
      </c>
      <c r="H1097">
        <f t="shared" si="72"/>
        <v>26760</v>
      </c>
      <c r="I1097">
        <v>2230</v>
      </c>
      <c r="J1097">
        <v>2230</v>
      </c>
      <c r="K1097">
        <v>2230</v>
      </c>
      <c r="L1097">
        <v>2230</v>
      </c>
      <c r="M1097">
        <v>2230</v>
      </c>
      <c r="N1097">
        <v>2230</v>
      </c>
      <c r="O1097">
        <v>2230</v>
      </c>
      <c r="P1097">
        <v>2230</v>
      </c>
      <c r="Q1097">
        <v>2230</v>
      </c>
      <c r="R1097">
        <v>2230</v>
      </c>
      <c r="S1097">
        <v>2230</v>
      </c>
      <c r="T1097">
        <v>2230</v>
      </c>
      <c r="U1097">
        <f t="shared" si="73"/>
        <v>1</v>
      </c>
    </row>
    <row r="1098" spans="1:21">
      <c r="A1098" t="str">
        <f t="shared" si="70"/>
        <v>38.1-27</v>
      </c>
      <c r="B1098">
        <f t="shared" si="71"/>
        <v>27</v>
      </c>
      <c r="C1098">
        <v>38</v>
      </c>
      <c r="D1098" t="s">
        <v>2813</v>
      </c>
      <c r="E1098" t="s">
        <v>1121</v>
      </c>
      <c r="F1098" t="s">
        <v>1175</v>
      </c>
      <c r="G1098">
        <v>24</v>
      </c>
      <c r="H1098">
        <f t="shared" si="72"/>
        <v>8920</v>
      </c>
      <c r="I1098" t="s">
        <v>2523</v>
      </c>
      <c r="J1098" t="s">
        <v>2523</v>
      </c>
      <c r="K1098" t="s">
        <v>2523</v>
      </c>
      <c r="L1098" t="s">
        <v>2523</v>
      </c>
      <c r="M1098" t="s">
        <v>2523</v>
      </c>
      <c r="N1098" t="s">
        <v>2523</v>
      </c>
      <c r="O1098" t="s">
        <v>2523</v>
      </c>
      <c r="P1098" t="s">
        <v>2523</v>
      </c>
      <c r="Q1098">
        <v>2230</v>
      </c>
      <c r="R1098">
        <v>2230</v>
      </c>
      <c r="S1098">
        <v>2230</v>
      </c>
      <c r="T1098">
        <v>2230</v>
      </c>
      <c r="U1098">
        <f t="shared" si="73"/>
        <v>1</v>
      </c>
    </row>
    <row r="1099" spans="1:21">
      <c r="A1099" t="str">
        <f t="shared" si="70"/>
        <v>38.1-28</v>
      </c>
      <c r="B1099">
        <f t="shared" si="71"/>
        <v>28</v>
      </c>
      <c r="C1099">
        <v>38</v>
      </c>
      <c r="D1099" t="s">
        <v>1970</v>
      </c>
      <c r="E1099" t="s">
        <v>1121</v>
      </c>
      <c r="F1099" t="s">
        <v>1175</v>
      </c>
      <c r="G1099">
        <v>24</v>
      </c>
      <c r="H1099">
        <f t="shared" si="72"/>
        <v>26760</v>
      </c>
      <c r="I1099">
        <v>2230</v>
      </c>
      <c r="J1099">
        <v>2230</v>
      </c>
      <c r="K1099">
        <v>2230</v>
      </c>
      <c r="L1099">
        <v>2230</v>
      </c>
      <c r="M1099">
        <v>2230</v>
      </c>
      <c r="N1099">
        <v>2230</v>
      </c>
      <c r="O1099">
        <v>2230</v>
      </c>
      <c r="P1099">
        <v>2230</v>
      </c>
      <c r="Q1099">
        <v>2230</v>
      </c>
      <c r="R1099">
        <v>2230</v>
      </c>
      <c r="S1099">
        <v>2230</v>
      </c>
      <c r="T1099">
        <v>2230</v>
      </c>
      <c r="U1099">
        <f t="shared" si="73"/>
        <v>1</v>
      </c>
    </row>
    <row r="1100" spans="1:21">
      <c r="A1100" t="str">
        <f t="shared" si="70"/>
        <v>38.1-29</v>
      </c>
      <c r="B1100">
        <f t="shared" si="71"/>
        <v>29</v>
      </c>
      <c r="C1100">
        <v>38</v>
      </c>
      <c r="D1100" t="s">
        <v>1971</v>
      </c>
      <c r="E1100" t="s">
        <v>1121</v>
      </c>
      <c r="F1100" t="s">
        <v>1175</v>
      </c>
      <c r="G1100">
        <v>24</v>
      </c>
      <c r="H1100">
        <f t="shared" si="72"/>
        <v>4460</v>
      </c>
      <c r="I1100">
        <v>2230</v>
      </c>
      <c r="J1100">
        <v>2230</v>
      </c>
      <c r="K1100" t="s">
        <v>2523</v>
      </c>
      <c r="L1100" t="s">
        <v>2523</v>
      </c>
      <c r="M1100" t="s">
        <v>2523</v>
      </c>
      <c r="N1100" t="s">
        <v>2523</v>
      </c>
      <c r="O1100" t="s">
        <v>2523</v>
      </c>
      <c r="P1100" t="s">
        <v>2523</v>
      </c>
      <c r="Q1100" t="s">
        <v>2523</v>
      </c>
      <c r="R1100" t="s">
        <v>2523</v>
      </c>
      <c r="S1100" t="s">
        <v>2523</v>
      </c>
      <c r="T1100" t="s">
        <v>2523</v>
      </c>
      <c r="U1100">
        <f t="shared" si="73"/>
        <v>1</v>
      </c>
    </row>
    <row r="1101" spans="1:21">
      <c r="A1101" t="str">
        <f t="shared" si="70"/>
        <v>38.1-30</v>
      </c>
      <c r="B1101">
        <f t="shared" si="71"/>
        <v>30</v>
      </c>
      <c r="C1101">
        <v>38</v>
      </c>
      <c r="D1101" t="s">
        <v>1972</v>
      </c>
      <c r="E1101" t="s">
        <v>1121</v>
      </c>
      <c r="F1101" t="s">
        <v>1175</v>
      </c>
      <c r="G1101">
        <v>24</v>
      </c>
      <c r="H1101">
        <f t="shared" si="72"/>
        <v>4460</v>
      </c>
      <c r="I1101">
        <v>2230</v>
      </c>
      <c r="J1101">
        <v>2230</v>
      </c>
      <c r="K1101" t="s">
        <v>2523</v>
      </c>
      <c r="L1101" t="s">
        <v>2523</v>
      </c>
      <c r="M1101" t="s">
        <v>2523</v>
      </c>
      <c r="N1101" t="s">
        <v>2523</v>
      </c>
      <c r="O1101" t="s">
        <v>2523</v>
      </c>
      <c r="P1101" t="s">
        <v>2523</v>
      </c>
      <c r="Q1101" t="s">
        <v>2523</v>
      </c>
      <c r="R1101" t="s">
        <v>2523</v>
      </c>
      <c r="S1101" t="s">
        <v>2523</v>
      </c>
      <c r="T1101" t="s">
        <v>2523</v>
      </c>
      <c r="U1101">
        <f t="shared" si="73"/>
        <v>2</v>
      </c>
    </row>
    <row r="1102" spans="1:21">
      <c r="A1102" t="str">
        <f t="shared" si="70"/>
        <v>38.1-31</v>
      </c>
      <c r="B1102">
        <f t="shared" si="71"/>
        <v>31</v>
      </c>
      <c r="C1102">
        <v>38</v>
      </c>
      <c r="D1102" t="s">
        <v>1973</v>
      </c>
      <c r="E1102" t="s">
        <v>1121</v>
      </c>
      <c r="F1102" t="s">
        <v>1175</v>
      </c>
      <c r="G1102">
        <v>24</v>
      </c>
      <c r="H1102">
        <f t="shared" si="72"/>
        <v>26760</v>
      </c>
      <c r="I1102">
        <v>2230</v>
      </c>
      <c r="J1102">
        <v>2230</v>
      </c>
      <c r="K1102">
        <v>2230</v>
      </c>
      <c r="L1102">
        <v>2230</v>
      </c>
      <c r="M1102">
        <v>2230</v>
      </c>
      <c r="N1102">
        <v>2230</v>
      </c>
      <c r="O1102">
        <v>2230</v>
      </c>
      <c r="P1102">
        <v>2230</v>
      </c>
      <c r="Q1102">
        <v>2230</v>
      </c>
      <c r="R1102">
        <v>2230</v>
      </c>
      <c r="S1102">
        <v>2230</v>
      </c>
      <c r="T1102">
        <v>2230</v>
      </c>
      <c r="U1102">
        <f t="shared" si="73"/>
        <v>1</v>
      </c>
    </row>
    <row r="1103" spans="1:21">
      <c r="A1103" t="str">
        <f t="shared" si="70"/>
        <v>38.1-32</v>
      </c>
      <c r="B1103">
        <f t="shared" si="71"/>
        <v>32</v>
      </c>
      <c r="C1103">
        <v>38</v>
      </c>
      <c r="D1103" t="s">
        <v>1974</v>
      </c>
      <c r="E1103" t="s">
        <v>1178</v>
      </c>
      <c r="F1103" t="s">
        <v>1175</v>
      </c>
      <c r="G1103">
        <v>12</v>
      </c>
      <c r="H1103">
        <f t="shared" si="72"/>
        <v>48880</v>
      </c>
      <c r="I1103" t="s">
        <v>2523</v>
      </c>
      <c r="J1103" t="s">
        <v>2523</v>
      </c>
      <c r="K1103" t="s">
        <v>2523</v>
      </c>
      <c r="L1103" t="s">
        <v>2523</v>
      </c>
      <c r="M1103">
        <v>6110</v>
      </c>
      <c r="N1103">
        <v>6110</v>
      </c>
      <c r="O1103">
        <v>6110</v>
      </c>
      <c r="P1103">
        <v>6110</v>
      </c>
      <c r="Q1103">
        <v>6110</v>
      </c>
      <c r="R1103">
        <v>6110</v>
      </c>
      <c r="S1103">
        <v>6110</v>
      </c>
      <c r="T1103">
        <v>6110</v>
      </c>
      <c r="U1103">
        <f t="shared" si="73"/>
        <v>1</v>
      </c>
    </row>
    <row r="1104" spans="1:21">
      <c r="A1104" t="str">
        <f t="shared" si="70"/>
        <v>38.1-33</v>
      </c>
      <c r="B1104">
        <f t="shared" si="71"/>
        <v>33</v>
      </c>
      <c r="C1104">
        <v>38</v>
      </c>
      <c r="D1104" t="s">
        <v>1975</v>
      </c>
      <c r="E1104" t="s">
        <v>1178</v>
      </c>
      <c r="F1104" t="s">
        <v>1175</v>
      </c>
      <c r="G1104">
        <v>12</v>
      </c>
      <c r="H1104">
        <f t="shared" si="72"/>
        <v>18330</v>
      </c>
      <c r="I1104">
        <v>6110</v>
      </c>
      <c r="J1104">
        <v>6110</v>
      </c>
      <c r="K1104">
        <v>6110</v>
      </c>
      <c r="L1104" t="s">
        <v>2523</v>
      </c>
      <c r="M1104" t="s">
        <v>2523</v>
      </c>
      <c r="N1104" t="s">
        <v>2523</v>
      </c>
      <c r="O1104" t="s">
        <v>2523</v>
      </c>
      <c r="P1104" t="s">
        <v>2523</v>
      </c>
      <c r="Q1104" t="s">
        <v>2523</v>
      </c>
      <c r="R1104" t="s">
        <v>2523</v>
      </c>
      <c r="S1104" t="s">
        <v>2523</v>
      </c>
      <c r="T1104" t="s">
        <v>2523</v>
      </c>
      <c r="U1104">
        <f t="shared" si="73"/>
        <v>1</v>
      </c>
    </row>
    <row r="1105" spans="1:21">
      <c r="A1105" t="str">
        <f t="shared" si="70"/>
        <v>38.1-34</v>
      </c>
      <c r="B1105">
        <f t="shared" si="71"/>
        <v>34</v>
      </c>
      <c r="C1105">
        <v>38</v>
      </c>
      <c r="D1105" t="s">
        <v>1949</v>
      </c>
      <c r="E1105" t="s">
        <v>1124</v>
      </c>
      <c r="F1105" t="s">
        <v>1171</v>
      </c>
      <c r="G1105">
        <v>60</v>
      </c>
      <c r="H1105">
        <f t="shared" si="72"/>
        <v>9840</v>
      </c>
      <c r="I1105">
        <v>820</v>
      </c>
      <c r="J1105">
        <v>820</v>
      </c>
      <c r="K1105">
        <v>820</v>
      </c>
      <c r="L1105">
        <v>820</v>
      </c>
      <c r="M1105">
        <v>820</v>
      </c>
      <c r="N1105">
        <v>820</v>
      </c>
      <c r="O1105">
        <v>820</v>
      </c>
      <c r="P1105">
        <v>820</v>
      </c>
      <c r="Q1105">
        <v>820</v>
      </c>
      <c r="R1105">
        <v>820</v>
      </c>
      <c r="S1105">
        <v>820</v>
      </c>
      <c r="T1105">
        <v>820</v>
      </c>
      <c r="U1105">
        <f t="shared" si="73"/>
        <v>1</v>
      </c>
    </row>
    <row r="1106" spans="1:21">
      <c r="A1106" t="str">
        <f t="shared" si="70"/>
        <v>38.1-35</v>
      </c>
      <c r="B1106">
        <f t="shared" si="71"/>
        <v>35</v>
      </c>
      <c r="C1106">
        <v>38</v>
      </c>
      <c r="D1106" t="s">
        <v>2485</v>
      </c>
      <c r="E1106" t="s">
        <v>1120</v>
      </c>
      <c r="F1106" t="s">
        <v>1171</v>
      </c>
      <c r="G1106">
        <v>60</v>
      </c>
      <c r="H1106">
        <f t="shared" si="72"/>
        <v>8400</v>
      </c>
      <c r="I1106" t="s">
        <v>2523</v>
      </c>
      <c r="J1106" t="s">
        <v>2523</v>
      </c>
      <c r="K1106" t="s">
        <v>2523</v>
      </c>
      <c r="L1106">
        <v>2800</v>
      </c>
      <c r="M1106">
        <v>2800</v>
      </c>
      <c r="N1106">
        <v>2800</v>
      </c>
      <c r="O1106" t="s">
        <v>2523</v>
      </c>
      <c r="P1106" t="s">
        <v>2523</v>
      </c>
      <c r="Q1106" t="s">
        <v>2523</v>
      </c>
      <c r="R1106" t="s">
        <v>2523</v>
      </c>
      <c r="S1106" t="s">
        <v>2523</v>
      </c>
      <c r="T1106" t="s">
        <v>2523</v>
      </c>
      <c r="U1106">
        <f t="shared" si="73"/>
        <v>1</v>
      </c>
    </row>
    <row r="1107" spans="1:21">
      <c r="A1107" t="str">
        <f t="shared" si="70"/>
        <v>38.1-36</v>
      </c>
      <c r="B1107">
        <f t="shared" si="71"/>
        <v>36</v>
      </c>
      <c r="C1107">
        <v>38</v>
      </c>
      <c r="D1107" t="s">
        <v>1950</v>
      </c>
      <c r="E1107" t="s">
        <v>1120</v>
      </c>
      <c r="F1107" t="s">
        <v>1171</v>
      </c>
      <c r="G1107">
        <v>60</v>
      </c>
      <c r="H1107">
        <f t="shared" si="72"/>
        <v>22400</v>
      </c>
      <c r="I1107">
        <v>2800</v>
      </c>
      <c r="J1107">
        <v>2800</v>
      </c>
      <c r="K1107" t="s">
        <v>2523</v>
      </c>
      <c r="L1107" t="s">
        <v>2523</v>
      </c>
      <c r="M1107" t="s">
        <v>2523</v>
      </c>
      <c r="N1107" t="s">
        <v>2523</v>
      </c>
      <c r="O1107">
        <v>2800</v>
      </c>
      <c r="P1107">
        <v>2800</v>
      </c>
      <c r="Q1107">
        <v>2800</v>
      </c>
      <c r="R1107">
        <v>2800</v>
      </c>
      <c r="S1107">
        <v>2800</v>
      </c>
      <c r="T1107">
        <v>2800</v>
      </c>
      <c r="U1107">
        <f t="shared" si="73"/>
        <v>1</v>
      </c>
    </row>
    <row r="1108" spans="1:21">
      <c r="A1108" t="str">
        <f t="shared" si="70"/>
        <v>38.1-37</v>
      </c>
      <c r="B1108">
        <f t="shared" si="71"/>
        <v>37</v>
      </c>
      <c r="C1108">
        <v>38</v>
      </c>
      <c r="D1108" t="s">
        <v>1976</v>
      </c>
      <c r="E1108" t="s">
        <v>1122</v>
      </c>
      <c r="F1108" t="s">
        <v>1171</v>
      </c>
      <c r="G1108">
        <v>30</v>
      </c>
      <c r="H1108">
        <f t="shared" si="72"/>
        <v>93000</v>
      </c>
      <c r="I1108">
        <v>7750</v>
      </c>
      <c r="J1108">
        <v>7750</v>
      </c>
      <c r="K1108">
        <v>7750</v>
      </c>
      <c r="L1108">
        <v>7750</v>
      </c>
      <c r="M1108">
        <v>7750</v>
      </c>
      <c r="N1108">
        <v>7750</v>
      </c>
      <c r="O1108">
        <v>7750</v>
      </c>
      <c r="P1108">
        <v>7750</v>
      </c>
      <c r="Q1108">
        <v>7750</v>
      </c>
      <c r="R1108">
        <v>7750</v>
      </c>
      <c r="S1108">
        <v>7750</v>
      </c>
      <c r="T1108">
        <v>7750</v>
      </c>
      <c r="U1108">
        <f t="shared" si="73"/>
        <v>1</v>
      </c>
    </row>
    <row r="1109" spans="1:21">
      <c r="A1109" t="str">
        <f t="shared" si="70"/>
        <v>39.1-1</v>
      </c>
      <c r="B1109">
        <f t="shared" si="71"/>
        <v>1</v>
      </c>
      <c r="C1109">
        <v>39</v>
      </c>
      <c r="D1109" t="s">
        <v>2486</v>
      </c>
      <c r="E1109" t="s">
        <v>1174</v>
      </c>
      <c r="F1109" t="s">
        <v>1175</v>
      </c>
      <c r="G1109">
        <v>48</v>
      </c>
      <c r="H1109">
        <f t="shared" si="72"/>
        <v>22960</v>
      </c>
      <c r="I1109" t="s">
        <v>2523</v>
      </c>
      <c r="J1109" t="s">
        <v>2523</v>
      </c>
      <c r="K1109" t="s">
        <v>2523</v>
      </c>
      <c r="L1109" t="s">
        <v>2523</v>
      </c>
      <c r="M1109" t="s">
        <v>2523</v>
      </c>
      <c r="N1109">
        <v>3280</v>
      </c>
      <c r="O1109">
        <v>3280</v>
      </c>
      <c r="P1109">
        <v>3280</v>
      </c>
      <c r="Q1109">
        <v>3280</v>
      </c>
      <c r="R1109">
        <v>3280</v>
      </c>
      <c r="S1109">
        <v>3280</v>
      </c>
      <c r="T1109">
        <v>3280</v>
      </c>
      <c r="U1109">
        <f t="shared" si="73"/>
        <v>1</v>
      </c>
    </row>
    <row r="1110" spans="1:21">
      <c r="A1110" t="str">
        <f t="shared" si="70"/>
        <v>39.1-2</v>
      </c>
      <c r="B1110">
        <f t="shared" si="71"/>
        <v>2</v>
      </c>
      <c r="C1110">
        <v>39</v>
      </c>
      <c r="D1110" t="s">
        <v>1979</v>
      </c>
      <c r="E1110" t="s">
        <v>1174</v>
      </c>
      <c r="F1110" t="s">
        <v>1175</v>
      </c>
      <c r="G1110">
        <v>48</v>
      </c>
      <c r="H1110">
        <f t="shared" si="72"/>
        <v>39360</v>
      </c>
      <c r="I1110">
        <v>3280</v>
      </c>
      <c r="J1110">
        <v>3280</v>
      </c>
      <c r="K1110">
        <v>3280</v>
      </c>
      <c r="L1110">
        <v>3280</v>
      </c>
      <c r="M1110">
        <v>3280</v>
      </c>
      <c r="N1110">
        <v>3280</v>
      </c>
      <c r="O1110">
        <v>3280</v>
      </c>
      <c r="P1110">
        <v>3280</v>
      </c>
      <c r="Q1110">
        <v>3280</v>
      </c>
      <c r="R1110">
        <v>3280</v>
      </c>
      <c r="S1110">
        <v>3280</v>
      </c>
      <c r="T1110">
        <v>3280</v>
      </c>
      <c r="U1110">
        <f t="shared" si="73"/>
        <v>1</v>
      </c>
    </row>
    <row r="1111" spans="1:21">
      <c r="A1111" t="str">
        <f t="shared" si="70"/>
        <v>39.1-3</v>
      </c>
      <c r="B1111">
        <f t="shared" si="71"/>
        <v>3</v>
      </c>
      <c r="C1111">
        <v>39</v>
      </c>
      <c r="D1111" t="s">
        <v>1980</v>
      </c>
      <c r="E1111" t="s">
        <v>1174</v>
      </c>
      <c r="F1111" t="s">
        <v>1175</v>
      </c>
      <c r="G1111">
        <v>48</v>
      </c>
      <c r="H1111">
        <f t="shared" si="72"/>
        <v>39360</v>
      </c>
      <c r="I1111">
        <v>3280</v>
      </c>
      <c r="J1111">
        <v>3280</v>
      </c>
      <c r="K1111">
        <v>3280</v>
      </c>
      <c r="L1111">
        <v>3280</v>
      </c>
      <c r="M1111">
        <v>3280</v>
      </c>
      <c r="N1111">
        <v>3280</v>
      </c>
      <c r="O1111">
        <v>3280</v>
      </c>
      <c r="P1111">
        <v>3280</v>
      </c>
      <c r="Q1111">
        <v>3280</v>
      </c>
      <c r="R1111">
        <v>3280</v>
      </c>
      <c r="S1111">
        <v>3280</v>
      </c>
      <c r="T1111">
        <v>3280</v>
      </c>
      <c r="U1111">
        <f t="shared" si="73"/>
        <v>1</v>
      </c>
    </row>
    <row r="1112" spans="1:21">
      <c r="A1112" t="str">
        <f t="shared" si="70"/>
        <v>39.1-4</v>
      </c>
      <c r="B1112">
        <f t="shared" si="71"/>
        <v>4</v>
      </c>
      <c r="C1112">
        <v>39</v>
      </c>
      <c r="D1112" t="s">
        <v>2814</v>
      </c>
      <c r="E1112" t="s">
        <v>1119</v>
      </c>
      <c r="F1112" t="s">
        <v>1175</v>
      </c>
      <c r="G1112">
        <v>24</v>
      </c>
      <c r="H1112">
        <f t="shared" si="72"/>
        <v>1200</v>
      </c>
      <c r="I1112" t="s">
        <v>2523</v>
      </c>
      <c r="J1112" t="s">
        <v>2523</v>
      </c>
      <c r="K1112" t="s">
        <v>2523</v>
      </c>
      <c r="L1112" t="s">
        <v>2523</v>
      </c>
      <c r="M1112" t="s">
        <v>2523</v>
      </c>
      <c r="N1112" t="s">
        <v>2523</v>
      </c>
      <c r="O1112" t="s">
        <v>2523</v>
      </c>
      <c r="P1112" t="s">
        <v>2523</v>
      </c>
      <c r="Q1112" t="s">
        <v>2523</v>
      </c>
      <c r="R1112" t="s">
        <v>2523</v>
      </c>
      <c r="S1112">
        <v>600</v>
      </c>
      <c r="T1112">
        <v>600</v>
      </c>
      <c r="U1112">
        <f t="shared" si="73"/>
        <v>1</v>
      </c>
    </row>
    <row r="1113" spans="1:21">
      <c r="A1113" t="str">
        <f t="shared" si="70"/>
        <v>39.1-5</v>
      </c>
      <c r="B1113">
        <f t="shared" si="71"/>
        <v>5</v>
      </c>
      <c r="C1113">
        <v>39</v>
      </c>
      <c r="D1113" t="s">
        <v>2815</v>
      </c>
      <c r="E1113" t="s">
        <v>1119</v>
      </c>
      <c r="F1113" t="s">
        <v>1175</v>
      </c>
      <c r="G1113">
        <v>24</v>
      </c>
      <c r="H1113">
        <f t="shared" si="72"/>
        <v>1200</v>
      </c>
      <c r="I1113" t="s">
        <v>2523</v>
      </c>
      <c r="J1113" t="s">
        <v>2523</v>
      </c>
      <c r="K1113" t="s">
        <v>2523</v>
      </c>
      <c r="L1113" t="s">
        <v>2523</v>
      </c>
      <c r="M1113" t="s">
        <v>2523</v>
      </c>
      <c r="N1113" t="s">
        <v>2523</v>
      </c>
      <c r="O1113" t="s">
        <v>2523</v>
      </c>
      <c r="P1113" t="s">
        <v>2523</v>
      </c>
      <c r="Q1113" t="s">
        <v>2523</v>
      </c>
      <c r="R1113" t="s">
        <v>2523</v>
      </c>
      <c r="S1113">
        <v>600</v>
      </c>
      <c r="T1113">
        <v>600</v>
      </c>
      <c r="U1113">
        <f t="shared" si="73"/>
        <v>1</v>
      </c>
    </row>
    <row r="1114" spans="1:21">
      <c r="A1114" t="str">
        <f t="shared" si="70"/>
        <v>39.1-6</v>
      </c>
      <c r="B1114">
        <f t="shared" si="71"/>
        <v>6</v>
      </c>
      <c r="C1114">
        <v>39</v>
      </c>
      <c r="D1114" t="s">
        <v>1981</v>
      </c>
      <c r="E1114" t="s">
        <v>1119</v>
      </c>
      <c r="F1114" t="s">
        <v>1175</v>
      </c>
      <c r="G1114">
        <v>24</v>
      </c>
      <c r="H1114">
        <f t="shared" si="72"/>
        <v>7200</v>
      </c>
      <c r="I1114">
        <v>600</v>
      </c>
      <c r="J1114">
        <v>600</v>
      </c>
      <c r="K1114">
        <v>600</v>
      </c>
      <c r="L1114">
        <v>600</v>
      </c>
      <c r="M1114">
        <v>600</v>
      </c>
      <c r="N1114">
        <v>600</v>
      </c>
      <c r="O1114">
        <v>600</v>
      </c>
      <c r="P1114">
        <v>600</v>
      </c>
      <c r="Q1114">
        <v>600</v>
      </c>
      <c r="R1114">
        <v>600</v>
      </c>
      <c r="S1114">
        <v>600</v>
      </c>
      <c r="T1114">
        <v>600</v>
      </c>
      <c r="U1114">
        <f t="shared" si="73"/>
        <v>1</v>
      </c>
    </row>
    <row r="1115" spans="1:21">
      <c r="A1115" t="str">
        <f t="shared" si="70"/>
        <v>39.1-7</v>
      </c>
      <c r="B1115">
        <f t="shared" si="71"/>
        <v>7</v>
      </c>
      <c r="C1115">
        <v>39</v>
      </c>
      <c r="D1115" t="s">
        <v>2816</v>
      </c>
      <c r="E1115" t="s">
        <v>1119</v>
      </c>
      <c r="F1115" t="s">
        <v>1175</v>
      </c>
      <c r="G1115">
        <v>24</v>
      </c>
      <c r="H1115">
        <f t="shared" si="72"/>
        <v>1200</v>
      </c>
      <c r="I1115" t="s">
        <v>2523</v>
      </c>
      <c r="J1115" t="s">
        <v>2523</v>
      </c>
      <c r="K1115" t="s">
        <v>2523</v>
      </c>
      <c r="L1115" t="s">
        <v>2523</v>
      </c>
      <c r="M1115" t="s">
        <v>2523</v>
      </c>
      <c r="N1115" t="s">
        <v>2523</v>
      </c>
      <c r="O1115" t="s">
        <v>2523</v>
      </c>
      <c r="P1115" t="s">
        <v>2523</v>
      </c>
      <c r="Q1115" t="s">
        <v>2523</v>
      </c>
      <c r="R1115" t="s">
        <v>2523</v>
      </c>
      <c r="S1115">
        <v>600</v>
      </c>
      <c r="T1115">
        <v>600</v>
      </c>
      <c r="U1115">
        <f t="shared" si="73"/>
        <v>1</v>
      </c>
    </row>
    <row r="1116" spans="1:21">
      <c r="A1116" t="str">
        <f t="shared" si="70"/>
        <v>39.1-8</v>
      </c>
      <c r="B1116">
        <f t="shared" si="71"/>
        <v>8</v>
      </c>
      <c r="C1116">
        <v>39</v>
      </c>
      <c r="D1116" t="s">
        <v>1982</v>
      </c>
      <c r="E1116" t="s">
        <v>1119</v>
      </c>
      <c r="F1116" t="s">
        <v>1175</v>
      </c>
      <c r="G1116">
        <v>24</v>
      </c>
      <c r="H1116">
        <f t="shared" si="72"/>
        <v>7200</v>
      </c>
      <c r="I1116">
        <v>600</v>
      </c>
      <c r="J1116">
        <v>600</v>
      </c>
      <c r="K1116">
        <v>600</v>
      </c>
      <c r="L1116">
        <v>600</v>
      </c>
      <c r="M1116">
        <v>600</v>
      </c>
      <c r="N1116">
        <v>600</v>
      </c>
      <c r="O1116">
        <v>600</v>
      </c>
      <c r="P1116">
        <v>600</v>
      </c>
      <c r="Q1116">
        <v>600</v>
      </c>
      <c r="R1116">
        <v>600</v>
      </c>
      <c r="S1116">
        <v>600</v>
      </c>
      <c r="T1116">
        <v>600</v>
      </c>
      <c r="U1116">
        <f t="shared" si="73"/>
        <v>1</v>
      </c>
    </row>
    <row r="1117" spans="1:21">
      <c r="A1117" t="str">
        <f t="shared" si="70"/>
        <v>39.1-9</v>
      </c>
      <c r="B1117">
        <f t="shared" si="71"/>
        <v>9</v>
      </c>
      <c r="C1117">
        <v>39</v>
      </c>
      <c r="D1117" t="s">
        <v>1983</v>
      </c>
      <c r="E1117" t="s">
        <v>1119</v>
      </c>
      <c r="F1117" t="s">
        <v>1175</v>
      </c>
      <c r="G1117">
        <v>24</v>
      </c>
      <c r="H1117">
        <f t="shared" si="72"/>
        <v>7200</v>
      </c>
      <c r="I1117">
        <v>600</v>
      </c>
      <c r="J1117">
        <v>600</v>
      </c>
      <c r="K1117">
        <v>600</v>
      </c>
      <c r="L1117">
        <v>600</v>
      </c>
      <c r="M1117">
        <v>600</v>
      </c>
      <c r="N1117">
        <v>600</v>
      </c>
      <c r="O1117">
        <v>600</v>
      </c>
      <c r="P1117">
        <v>600</v>
      </c>
      <c r="Q1117">
        <v>600</v>
      </c>
      <c r="R1117">
        <v>600</v>
      </c>
      <c r="S1117">
        <v>600</v>
      </c>
      <c r="T1117">
        <v>600</v>
      </c>
      <c r="U1117">
        <f t="shared" si="73"/>
        <v>1</v>
      </c>
    </row>
    <row r="1118" spans="1:21">
      <c r="A1118" t="str">
        <f t="shared" si="70"/>
        <v>39.1-10</v>
      </c>
      <c r="B1118">
        <f t="shared" si="71"/>
        <v>10</v>
      </c>
      <c r="C1118">
        <v>39</v>
      </c>
      <c r="D1118" t="s">
        <v>1984</v>
      </c>
      <c r="E1118" t="s">
        <v>1119</v>
      </c>
      <c r="F1118" t="s">
        <v>1175</v>
      </c>
      <c r="G1118">
        <v>24</v>
      </c>
      <c r="H1118">
        <f t="shared" si="72"/>
        <v>4800</v>
      </c>
      <c r="I1118">
        <v>600</v>
      </c>
      <c r="J1118">
        <v>600</v>
      </c>
      <c r="K1118">
        <v>600</v>
      </c>
      <c r="L1118">
        <v>600</v>
      </c>
      <c r="M1118">
        <v>600</v>
      </c>
      <c r="N1118">
        <v>600</v>
      </c>
      <c r="O1118">
        <v>600</v>
      </c>
      <c r="P1118">
        <v>600</v>
      </c>
      <c r="Q1118" t="s">
        <v>2523</v>
      </c>
      <c r="R1118" t="s">
        <v>2523</v>
      </c>
      <c r="S1118" t="s">
        <v>2523</v>
      </c>
      <c r="T1118" t="s">
        <v>2523</v>
      </c>
      <c r="U1118">
        <f t="shared" si="73"/>
        <v>1</v>
      </c>
    </row>
    <row r="1119" spans="1:21">
      <c r="A1119" t="str">
        <f t="shared" si="70"/>
        <v>39.1-11</v>
      </c>
      <c r="B1119">
        <f t="shared" si="71"/>
        <v>11</v>
      </c>
      <c r="C1119">
        <v>39</v>
      </c>
      <c r="D1119" t="s">
        <v>1985</v>
      </c>
      <c r="E1119" t="s">
        <v>1119</v>
      </c>
      <c r="F1119" t="s">
        <v>1175</v>
      </c>
      <c r="G1119">
        <v>24</v>
      </c>
      <c r="H1119">
        <f t="shared" si="72"/>
        <v>7200</v>
      </c>
      <c r="I1119">
        <v>600</v>
      </c>
      <c r="J1119">
        <v>600</v>
      </c>
      <c r="K1119">
        <v>600</v>
      </c>
      <c r="L1119">
        <v>600</v>
      </c>
      <c r="M1119">
        <v>600</v>
      </c>
      <c r="N1119">
        <v>600</v>
      </c>
      <c r="O1119">
        <v>600</v>
      </c>
      <c r="P1119">
        <v>600</v>
      </c>
      <c r="Q1119">
        <v>600</v>
      </c>
      <c r="R1119">
        <v>600</v>
      </c>
      <c r="S1119">
        <v>600</v>
      </c>
      <c r="T1119">
        <v>600</v>
      </c>
      <c r="U1119">
        <f t="shared" si="73"/>
        <v>1</v>
      </c>
    </row>
    <row r="1120" spans="1:21">
      <c r="A1120" t="str">
        <f t="shared" si="70"/>
        <v>39.1-12</v>
      </c>
      <c r="B1120">
        <f t="shared" si="71"/>
        <v>12</v>
      </c>
      <c r="C1120">
        <v>39</v>
      </c>
      <c r="D1120" t="s">
        <v>2817</v>
      </c>
      <c r="E1120" t="s">
        <v>1119</v>
      </c>
      <c r="F1120" t="s">
        <v>1175</v>
      </c>
      <c r="G1120">
        <v>24</v>
      </c>
      <c r="H1120">
        <f t="shared" si="72"/>
        <v>1200</v>
      </c>
      <c r="I1120" t="s">
        <v>2523</v>
      </c>
      <c r="J1120" t="s">
        <v>2523</v>
      </c>
      <c r="K1120" t="s">
        <v>2523</v>
      </c>
      <c r="L1120" t="s">
        <v>2523</v>
      </c>
      <c r="M1120" t="s">
        <v>2523</v>
      </c>
      <c r="N1120" t="s">
        <v>2523</v>
      </c>
      <c r="O1120" t="s">
        <v>2523</v>
      </c>
      <c r="P1120" t="s">
        <v>2523</v>
      </c>
      <c r="Q1120" t="s">
        <v>2523</v>
      </c>
      <c r="R1120" t="s">
        <v>2523</v>
      </c>
      <c r="S1120">
        <v>600</v>
      </c>
      <c r="T1120">
        <v>600</v>
      </c>
      <c r="U1120">
        <f t="shared" si="73"/>
        <v>1</v>
      </c>
    </row>
    <row r="1121" spans="1:21">
      <c r="A1121" t="str">
        <f t="shared" si="70"/>
        <v>39.1-13</v>
      </c>
      <c r="B1121">
        <f t="shared" si="71"/>
        <v>13</v>
      </c>
      <c r="C1121">
        <v>39</v>
      </c>
      <c r="D1121" t="s">
        <v>1986</v>
      </c>
      <c r="E1121" t="s">
        <v>1119</v>
      </c>
      <c r="F1121" t="s">
        <v>1175</v>
      </c>
      <c r="G1121">
        <v>24</v>
      </c>
      <c r="H1121">
        <f t="shared" si="72"/>
        <v>4800</v>
      </c>
      <c r="I1121">
        <v>600</v>
      </c>
      <c r="J1121">
        <v>600</v>
      </c>
      <c r="K1121">
        <v>600</v>
      </c>
      <c r="L1121">
        <v>600</v>
      </c>
      <c r="M1121">
        <v>600</v>
      </c>
      <c r="N1121">
        <v>600</v>
      </c>
      <c r="O1121">
        <v>600</v>
      </c>
      <c r="P1121">
        <v>600</v>
      </c>
      <c r="Q1121" t="s">
        <v>2523</v>
      </c>
      <c r="R1121" t="s">
        <v>2523</v>
      </c>
      <c r="S1121" t="s">
        <v>2523</v>
      </c>
      <c r="T1121" t="s">
        <v>2523</v>
      </c>
      <c r="U1121">
        <f t="shared" si="73"/>
        <v>1</v>
      </c>
    </row>
    <row r="1122" spans="1:21">
      <c r="A1122" t="str">
        <f t="shared" ref="A1122:A1185" si="74">CONCATENATE(C1122,".1-",B1122)</f>
        <v>39.1-14</v>
      </c>
      <c r="B1122">
        <f t="shared" ref="B1122:B1185" si="75">IF(C1122&lt;&gt;C1121,1,B1121+1)</f>
        <v>14</v>
      </c>
      <c r="C1122">
        <v>39</v>
      </c>
      <c r="D1122" t="s">
        <v>1987</v>
      </c>
      <c r="E1122" t="s">
        <v>1119</v>
      </c>
      <c r="F1122" t="s">
        <v>1175</v>
      </c>
      <c r="G1122">
        <v>24</v>
      </c>
      <c r="H1122">
        <f t="shared" si="72"/>
        <v>4800</v>
      </c>
      <c r="I1122">
        <v>600</v>
      </c>
      <c r="J1122">
        <v>600</v>
      </c>
      <c r="K1122">
        <v>600</v>
      </c>
      <c r="L1122">
        <v>600</v>
      </c>
      <c r="M1122">
        <v>600</v>
      </c>
      <c r="N1122">
        <v>600</v>
      </c>
      <c r="O1122">
        <v>600</v>
      </c>
      <c r="P1122">
        <v>600</v>
      </c>
      <c r="Q1122" t="s">
        <v>2523</v>
      </c>
      <c r="R1122" t="s">
        <v>2523</v>
      </c>
      <c r="S1122" t="s">
        <v>2523</v>
      </c>
      <c r="T1122" t="s">
        <v>2523</v>
      </c>
      <c r="U1122">
        <f t="shared" si="73"/>
        <v>1</v>
      </c>
    </row>
    <row r="1123" spans="1:21">
      <c r="A1123" t="str">
        <f t="shared" si="74"/>
        <v>39.1-15</v>
      </c>
      <c r="B1123">
        <f t="shared" si="75"/>
        <v>15</v>
      </c>
      <c r="C1123">
        <v>39</v>
      </c>
      <c r="D1123" t="s">
        <v>1988</v>
      </c>
      <c r="E1123" t="s">
        <v>1119</v>
      </c>
      <c r="F1123" t="s">
        <v>1175</v>
      </c>
      <c r="G1123">
        <v>24</v>
      </c>
      <c r="H1123">
        <f t="shared" si="72"/>
        <v>3000</v>
      </c>
      <c r="I1123">
        <v>600</v>
      </c>
      <c r="J1123">
        <v>600</v>
      </c>
      <c r="K1123">
        <v>600</v>
      </c>
      <c r="L1123">
        <v>600</v>
      </c>
      <c r="M1123">
        <v>600</v>
      </c>
      <c r="N1123" t="s">
        <v>2523</v>
      </c>
      <c r="O1123" t="s">
        <v>2523</v>
      </c>
      <c r="P1123" t="s">
        <v>2523</v>
      </c>
      <c r="Q1123" t="s">
        <v>2523</v>
      </c>
      <c r="R1123" t="s">
        <v>2523</v>
      </c>
      <c r="S1123" t="s">
        <v>2523</v>
      </c>
      <c r="T1123" t="s">
        <v>2523</v>
      </c>
      <c r="U1123">
        <f t="shared" si="73"/>
        <v>1</v>
      </c>
    </row>
    <row r="1124" spans="1:21">
      <c r="A1124" t="str">
        <f t="shared" si="74"/>
        <v>39.1-16</v>
      </c>
      <c r="B1124">
        <f t="shared" si="75"/>
        <v>16</v>
      </c>
      <c r="C1124">
        <v>39</v>
      </c>
      <c r="D1124" t="s">
        <v>2818</v>
      </c>
      <c r="E1124" t="s">
        <v>1119</v>
      </c>
      <c r="F1124" t="s">
        <v>1175</v>
      </c>
      <c r="G1124">
        <v>24</v>
      </c>
      <c r="H1124">
        <f t="shared" si="72"/>
        <v>1200</v>
      </c>
      <c r="I1124" t="s">
        <v>2523</v>
      </c>
      <c r="J1124" t="s">
        <v>2523</v>
      </c>
      <c r="K1124" t="s">
        <v>2523</v>
      </c>
      <c r="L1124" t="s">
        <v>2523</v>
      </c>
      <c r="M1124" t="s">
        <v>2523</v>
      </c>
      <c r="N1124" t="s">
        <v>2523</v>
      </c>
      <c r="O1124" t="s">
        <v>2523</v>
      </c>
      <c r="P1124" t="s">
        <v>2523</v>
      </c>
      <c r="Q1124" t="s">
        <v>2523</v>
      </c>
      <c r="R1124" t="s">
        <v>2523</v>
      </c>
      <c r="S1124">
        <v>600</v>
      </c>
      <c r="T1124">
        <v>600</v>
      </c>
      <c r="U1124">
        <f t="shared" si="73"/>
        <v>1</v>
      </c>
    </row>
    <row r="1125" spans="1:21">
      <c r="A1125" t="str">
        <f t="shared" si="74"/>
        <v>39.1-17</v>
      </c>
      <c r="B1125">
        <f t="shared" si="75"/>
        <v>17</v>
      </c>
      <c r="C1125">
        <v>39</v>
      </c>
      <c r="D1125" t="s">
        <v>1989</v>
      </c>
      <c r="E1125" t="s">
        <v>1119</v>
      </c>
      <c r="F1125" t="s">
        <v>1175</v>
      </c>
      <c r="G1125">
        <v>24</v>
      </c>
      <c r="H1125">
        <f t="shared" ref="H1125:H1182" si="76">SUM(I1125:T1125)</f>
        <v>7200</v>
      </c>
      <c r="I1125">
        <v>600</v>
      </c>
      <c r="J1125">
        <v>600</v>
      </c>
      <c r="K1125">
        <v>600</v>
      </c>
      <c r="L1125">
        <v>600</v>
      </c>
      <c r="M1125">
        <v>600</v>
      </c>
      <c r="N1125">
        <v>600</v>
      </c>
      <c r="O1125">
        <v>600</v>
      </c>
      <c r="P1125">
        <v>600</v>
      </c>
      <c r="Q1125">
        <v>600</v>
      </c>
      <c r="R1125">
        <v>600</v>
      </c>
      <c r="S1125">
        <v>600</v>
      </c>
      <c r="T1125">
        <v>600</v>
      </c>
      <c r="U1125">
        <f t="shared" si="73"/>
        <v>1</v>
      </c>
    </row>
    <row r="1126" spans="1:21">
      <c r="A1126" t="str">
        <f t="shared" si="74"/>
        <v>39.1-18</v>
      </c>
      <c r="B1126">
        <f t="shared" si="75"/>
        <v>18</v>
      </c>
      <c r="C1126">
        <v>39</v>
      </c>
      <c r="D1126" t="s">
        <v>1990</v>
      </c>
      <c r="E1126" t="s">
        <v>1119</v>
      </c>
      <c r="F1126" t="s">
        <v>1175</v>
      </c>
      <c r="G1126">
        <v>24</v>
      </c>
      <c r="H1126">
        <f t="shared" si="76"/>
        <v>4800</v>
      </c>
      <c r="I1126">
        <v>600</v>
      </c>
      <c r="J1126">
        <v>600</v>
      </c>
      <c r="K1126">
        <v>600</v>
      </c>
      <c r="L1126">
        <v>600</v>
      </c>
      <c r="M1126">
        <v>600</v>
      </c>
      <c r="N1126">
        <v>600</v>
      </c>
      <c r="O1126">
        <v>600</v>
      </c>
      <c r="P1126">
        <v>600</v>
      </c>
      <c r="Q1126" t="s">
        <v>2523</v>
      </c>
      <c r="R1126" t="s">
        <v>2523</v>
      </c>
      <c r="S1126" t="s">
        <v>2523</v>
      </c>
      <c r="T1126" t="s">
        <v>2523</v>
      </c>
      <c r="U1126">
        <f t="shared" si="73"/>
        <v>1</v>
      </c>
    </row>
    <row r="1127" spans="1:21">
      <c r="A1127" t="str">
        <f t="shared" si="74"/>
        <v>39.1-19</v>
      </c>
      <c r="B1127">
        <f t="shared" si="75"/>
        <v>19</v>
      </c>
      <c r="C1127">
        <v>39</v>
      </c>
      <c r="D1127" t="s">
        <v>2819</v>
      </c>
      <c r="E1127" t="s">
        <v>1119</v>
      </c>
      <c r="F1127" t="s">
        <v>1175</v>
      </c>
      <c r="G1127">
        <v>24</v>
      </c>
      <c r="H1127">
        <f t="shared" si="76"/>
        <v>1200</v>
      </c>
      <c r="I1127" t="s">
        <v>2523</v>
      </c>
      <c r="J1127" t="s">
        <v>2523</v>
      </c>
      <c r="K1127" t="s">
        <v>2523</v>
      </c>
      <c r="L1127" t="s">
        <v>2523</v>
      </c>
      <c r="M1127" t="s">
        <v>2523</v>
      </c>
      <c r="N1127" t="s">
        <v>2523</v>
      </c>
      <c r="O1127" t="s">
        <v>2523</v>
      </c>
      <c r="P1127" t="s">
        <v>2523</v>
      </c>
      <c r="Q1127" t="s">
        <v>2523</v>
      </c>
      <c r="R1127" t="s">
        <v>2523</v>
      </c>
      <c r="S1127">
        <v>600</v>
      </c>
      <c r="T1127">
        <v>600</v>
      </c>
      <c r="U1127">
        <f t="shared" si="73"/>
        <v>1</v>
      </c>
    </row>
    <row r="1128" spans="1:21">
      <c r="A1128" t="str">
        <f t="shared" si="74"/>
        <v>39.1-20</v>
      </c>
      <c r="B1128">
        <f t="shared" si="75"/>
        <v>20</v>
      </c>
      <c r="C1128">
        <v>39</v>
      </c>
      <c r="D1128" t="s">
        <v>2820</v>
      </c>
      <c r="E1128" t="s">
        <v>1119</v>
      </c>
      <c r="F1128" t="s">
        <v>1175</v>
      </c>
      <c r="G1128">
        <v>24</v>
      </c>
      <c r="H1128">
        <f t="shared" si="76"/>
        <v>1200</v>
      </c>
      <c r="I1128" t="s">
        <v>2523</v>
      </c>
      <c r="J1128" t="s">
        <v>2523</v>
      </c>
      <c r="K1128" t="s">
        <v>2523</v>
      </c>
      <c r="L1128" t="s">
        <v>2523</v>
      </c>
      <c r="M1128" t="s">
        <v>2523</v>
      </c>
      <c r="N1128" t="s">
        <v>2523</v>
      </c>
      <c r="O1128" t="s">
        <v>2523</v>
      </c>
      <c r="P1128" t="s">
        <v>2523</v>
      </c>
      <c r="Q1128" t="s">
        <v>2523</v>
      </c>
      <c r="R1128" t="s">
        <v>2523</v>
      </c>
      <c r="S1128">
        <v>600</v>
      </c>
      <c r="T1128">
        <v>600</v>
      </c>
      <c r="U1128">
        <f t="shared" si="73"/>
        <v>1</v>
      </c>
    </row>
    <row r="1129" spans="1:21">
      <c r="A1129" t="str">
        <f t="shared" si="74"/>
        <v>39.1-21</v>
      </c>
      <c r="B1129">
        <f t="shared" si="75"/>
        <v>21</v>
      </c>
      <c r="C1129">
        <v>39</v>
      </c>
      <c r="D1129" t="s">
        <v>1991</v>
      </c>
      <c r="E1129" t="s">
        <v>1119</v>
      </c>
      <c r="F1129" t="s">
        <v>1175</v>
      </c>
      <c r="G1129">
        <v>24</v>
      </c>
      <c r="H1129">
        <f t="shared" si="76"/>
        <v>7200</v>
      </c>
      <c r="I1129">
        <v>600</v>
      </c>
      <c r="J1129">
        <v>600</v>
      </c>
      <c r="K1129">
        <v>600</v>
      </c>
      <c r="L1129">
        <v>600</v>
      </c>
      <c r="M1129">
        <v>600</v>
      </c>
      <c r="N1129">
        <v>600</v>
      </c>
      <c r="O1129">
        <v>600</v>
      </c>
      <c r="P1129">
        <v>600</v>
      </c>
      <c r="Q1129">
        <v>600</v>
      </c>
      <c r="R1129">
        <v>600</v>
      </c>
      <c r="S1129">
        <v>600</v>
      </c>
      <c r="T1129">
        <v>600</v>
      </c>
      <c r="U1129">
        <f t="shared" si="73"/>
        <v>1</v>
      </c>
    </row>
    <row r="1130" spans="1:21">
      <c r="A1130" t="str">
        <f t="shared" si="74"/>
        <v>39.1-22</v>
      </c>
      <c r="B1130">
        <f t="shared" si="75"/>
        <v>22</v>
      </c>
      <c r="C1130">
        <v>39</v>
      </c>
      <c r="D1130" t="s">
        <v>1992</v>
      </c>
      <c r="E1130" t="s">
        <v>1119</v>
      </c>
      <c r="F1130" t="s">
        <v>1175</v>
      </c>
      <c r="G1130">
        <v>24</v>
      </c>
      <c r="H1130">
        <f t="shared" si="76"/>
        <v>4800</v>
      </c>
      <c r="I1130">
        <v>600</v>
      </c>
      <c r="J1130">
        <v>600</v>
      </c>
      <c r="K1130">
        <v>600</v>
      </c>
      <c r="L1130">
        <v>600</v>
      </c>
      <c r="M1130">
        <v>600</v>
      </c>
      <c r="N1130">
        <v>600</v>
      </c>
      <c r="O1130">
        <v>600</v>
      </c>
      <c r="P1130">
        <v>600</v>
      </c>
      <c r="Q1130" t="s">
        <v>2523</v>
      </c>
      <c r="R1130" t="s">
        <v>2523</v>
      </c>
      <c r="S1130" t="s">
        <v>2523</v>
      </c>
      <c r="T1130" t="s">
        <v>2523</v>
      </c>
      <c r="U1130">
        <f t="shared" si="73"/>
        <v>1</v>
      </c>
    </row>
    <row r="1131" spans="1:21">
      <c r="A1131" t="str">
        <f t="shared" si="74"/>
        <v>39.1-23</v>
      </c>
      <c r="B1131">
        <f t="shared" si="75"/>
        <v>23</v>
      </c>
      <c r="C1131">
        <v>39</v>
      </c>
      <c r="D1131" t="s">
        <v>2821</v>
      </c>
      <c r="E1131" t="s">
        <v>1119</v>
      </c>
      <c r="F1131" t="s">
        <v>1175</v>
      </c>
      <c r="G1131">
        <v>24</v>
      </c>
      <c r="H1131">
        <f t="shared" si="76"/>
        <v>1200</v>
      </c>
      <c r="I1131" t="s">
        <v>2523</v>
      </c>
      <c r="J1131" t="s">
        <v>2523</v>
      </c>
      <c r="K1131" t="s">
        <v>2523</v>
      </c>
      <c r="L1131" t="s">
        <v>2523</v>
      </c>
      <c r="M1131" t="s">
        <v>2523</v>
      </c>
      <c r="N1131" t="s">
        <v>2523</v>
      </c>
      <c r="O1131" t="s">
        <v>2523</v>
      </c>
      <c r="P1131" t="s">
        <v>2523</v>
      </c>
      <c r="Q1131" t="s">
        <v>2523</v>
      </c>
      <c r="R1131" t="s">
        <v>2523</v>
      </c>
      <c r="S1131">
        <v>600</v>
      </c>
      <c r="T1131">
        <v>600</v>
      </c>
      <c r="U1131">
        <f t="shared" si="73"/>
        <v>1</v>
      </c>
    </row>
    <row r="1132" spans="1:21">
      <c r="A1132" t="str">
        <f t="shared" si="74"/>
        <v>39.1-24</v>
      </c>
      <c r="B1132">
        <f t="shared" si="75"/>
        <v>24</v>
      </c>
      <c r="C1132">
        <v>39</v>
      </c>
      <c r="D1132" t="s">
        <v>1993</v>
      </c>
      <c r="E1132" t="s">
        <v>1119</v>
      </c>
      <c r="F1132" t="s">
        <v>1175</v>
      </c>
      <c r="G1132">
        <v>24</v>
      </c>
      <c r="H1132">
        <f t="shared" si="76"/>
        <v>4800</v>
      </c>
      <c r="I1132">
        <v>600</v>
      </c>
      <c r="J1132">
        <v>600</v>
      </c>
      <c r="K1132">
        <v>600</v>
      </c>
      <c r="L1132">
        <v>600</v>
      </c>
      <c r="M1132">
        <v>600</v>
      </c>
      <c r="N1132">
        <v>600</v>
      </c>
      <c r="O1132">
        <v>600</v>
      </c>
      <c r="P1132">
        <v>600</v>
      </c>
      <c r="Q1132" t="s">
        <v>2523</v>
      </c>
      <c r="R1132" t="s">
        <v>2523</v>
      </c>
      <c r="S1132" t="s">
        <v>2523</v>
      </c>
      <c r="T1132" t="s">
        <v>2523</v>
      </c>
      <c r="U1132">
        <f t="shared" si="73"/>
        <v>1</v>
      </c>
    </row>
    <row r="1133" spans="1:21">
      <c r="A1133" t="str">
        <f t="shared" si="74"/>
        <v>39.1-25</v>
      </c>
      <c r="B1133">
        <f t="shared" si="75"/>
        <v>25</v>
      </c>
      <c r="C1133">
        <v>39</v>
      </c>
      <c r="D1133" t="s">
        <v>1994</v>
      </c>
      <c r="E1133" t="s">
        <v>1119</v>
      </c>
      <c r="F1133" t="s">
        <v>1175</v>
      </c>
      <c r="G1133">
        <v>24</v>
      </c>
      <c r="H1133">
        <f t="shared" si="76"/>
        <v>4800</v>
      </c>
      <c r="I1133">
        <v>600</v>
      </c>
      <c r="J1133">
        <v>600</v>
      </c>
      <c r="K1133">
        <v>600</v>
      </c>
      <c r="L1133">
        <v>600</v>
      </c>
      <c r="M1133">
        <v>600</v>
      </c>
      <c r="N1133">
        <v>600</v>
      </c>
      <c r="O1133">
        <v>600</v>
      </c>
      <c r="P1133">
        <v>600</v>
      </c>
      <c r="Q1133" t="s">
        <v>2523</v>
      </c>
      <c r="R1133" t="s">
        <v>2523</v>
      </c>
      <c r="S1133" t="s">
        <v>2523</v>
      </c>
      <c r="T1133" t="s">
        <v>2523</v>
      </c>
      <c r="U1133">
        <f t="shared" si="73"/>
        <v>1</v>
      </c>
    </row>
    <row r="1134" spans="1:21">
      <c r="A1134" t="str">
        <f t="shared" si="74"/>
        <v>39.1-26</v>
      </c>
      <c r="B1134">
        <f t="shared" si="75"/>
        <v>26</v>
      </c>
      <c r="C1134">
        <v>39</v>
      </c>
      <c r="D1134" t="s">
        <v>1995</v>
      </c>
      <c r="E1134" t="s">
        <v>1119</v>
      </c>
      <c r="F1134" t="s">
        <v>1175</v>
      </c>
      <c r="G1134">
        <v>24</v>
      </c>
      <c r="H1134">
        <f t="shared" si="76"/>
        <v>7200</v>
      </c>
      <c r="I1134">
        <v>600</v>
      </c>
      <c r="J1134">
        <v>600</v>
      </c>
      <c r="K1134">
        <v>600</v>
      </c>
      <c r="L1134">
        <v>600</v>
      </c>
      <c r="M1134">
        <v>600</v>
      </c>
      <c r="N1134">
        <v>600</v>
      </c>
      <c r="O1134">
        <v>600</v>
      </c>
      <c r="P1134">
        <v>600</v>
      </c>
      <c r="Q1134">
        <v>600</v>
      </c>
      <c r="R1134">
        <v>600</v>
      </c>
      <c r="S1134">
        <v>600</v>
      </c>
      <c r="T1134">
        <v>600</v>
      </c>
      <c r="U1134">
        <f t="shared" si="73"/>
        <v>1</v>
      </c>
    </row>
    <row r="1135" spans="1:21">
      <c r="A1135" t="str">
        <f t="shared" si="74"/>
        <v>39.1-27</v>
      </c>
      <c r="B1135">
        <f t="shared" si="75"/>
        <v>27</v>
      </c>
      <c r="C1135">
        <v>39</v>
      </c>
      <c r="D1135" t="s">
        <v>1996</v>
      </c>
      <c r="E1135" t="s">
        <v>1119</v>
      </c>
      <c r="F1135" t="s">
        <v>1175</v>
      </c>
      <c r="G1135">
        <v>24</v>
      </c>
      <c r="H1135">
        <f t="shared" si="76"/>
        <v>7200</v>
      </c>
      <c r="I1135">
        <v>600</v>
      </c>
      <c r="J1135">
        <v>600</v>
      </c>
      <c r="K1135">
        <v>600</v>
      </c>
      <c r="L1135">
        <v>600</v>
      </c>
      <c r="M1135">
        <v>600</v>
      </c>
      <c r="N1135">
        <v>600</v>
      </c>
      <c r="O1135">
        <v>600</v>
      </c>
      <c r="P1135">
        <v>600</v>
      </c>
      <c r="Q1135">
        <v>600</v>
      </c>
      <c r="R1135">
        <v>600</v>
      </c>
      <c r="S1135">
        <v>600</v>
      </c>
      <c r="T1135">
        <v>600</v>
      </c>
      <c r="U1135">
        <f t="shared" si="73"/>
        <v>1</v>
      </c>
    </row>
    <row r="1136" spans="1:21">
      <c r="A1136" t="str">
        <f t="shared" si="74"/>
        <v>39.1-28</v>
      </c>
      <c r="B1136">
        <f t="shared" si="75"/>
        <v>28</v>
      </c>
      <c r="C1136">
        <v>39</v>
      </c>
      <c r="D1136" t="s">
        <v>1997</v>
      </c>
      <c r="E1136" t="s">
        <v>1121</v>
      </c>
      <c r="F1136" t="s">
        <v>1175</v>
      </c>
      <c r="G1136">
        <v>24</v>
      </c>
      <c r="H1136">
        <f t="shared" si="76"/>
        <v>6690</v>
      </c>
      <c r="I1136">
        <v>2230</v>
      </c>
      <c r="J1136">
        <v>2230</v>
      </c>
      <c r="K1136">
        <v>2230</v>
      </c>
      <c r="L1136" t="s">
        <v>2523</v>
      </c>
      <c r="M1136" t="s">
        <v>2523</v>
      </c>
      <c r="N1136" t="s">
        <v>2523</v>
      </c>
      <c r="O1136" t="s">
        <v>2523</v>
      </c>
      <c r="P1136" t="s">
        <v>2523</v>
      </c>
      <c r="Q1136" t="s">
        <v>2523</v>
      </c>
      <c r="R1136" t="s">
        <v>2523</v>
      </c>
      <c r="S1136" t="s">
        <v>2523</v>
      </c>
      <c r="T1136" t="s">
        <v>2523</v>
      </c>
      <c r="U1136">
        <f t="shared" si="73"/>
        <v>1</v>
      </c>
    </row>
    <row r="1137" spans="1:21">
      <c r="A1137" t="str">
        <f t="shared" si="74"/>
        <v>39.1-29</v>
      </c>
      <c r="B1137">
        <f t="shared" si="75"/>
        <v>29</v>
      </c>
      <c r="C1137">
        <v>39</v>
      </c>
      <c r="D1137" t="s">
        <v>1998</v>
      </c>
      <c r="E1137" t="s">
        <v>1121</v>
      </c>
      <c r="F1137" t="s">
        <v>1175</v>
      </c>
      <c r="G1137">
        <v>24</v>
      </c>
      <c r="H1137">
        <f t="shared" si="76"/>
        <v>4460</v>
      </c>
      <c r="I1137">
        <v>2230</v>
      </c>
      <c r="J1137">
        <v>2230</v>
      </c>
      <c r="K1137" t="s">
        <v>2523</v>
      </c>
      <c r="L1137" t="s">
        <v>2523</v>
      </c>
      <c r="M1137" t="s">
        <v>2523</v>
      </c>
      <c r="N1137" t="s">
        <v>2523</v>
      </c>
      <c r="O1137" t="s">
        <v>2523</v>
      </c>
      <c r="P1137" t="s">
        <v>2523</v>
      </c>
      <c r="Q1137" t="s">
        <v>2523</v>
      </c>
      <c r="R1137" t="s">
        <v>2523</v>
      </c>
      <c r="S1137" t="s">
        <v>2523</v>
      </c>
      <c r="T1137" t="s">
        <v>2523</v>
      </c>
      <c r="U1137">
        <f t="shared" si="73"/>
        <v>1</v>
      </c>
    </row>
    <row r="1138" spans="1:21">
      <c r="A1138" t="str">
        <f t="shared" si="74"/>
        <v>39.1-30</v>
      </c>
      <c r="B1138">
        <f t="shared" si="75"/>
        <v>30</v>
      </c>
      <c r="C1138">
        <v>39</v>
      </c>
      <c r="D1138" t="s">
        <v>1999</v>
      </c>
      <c r="E1138" t="s">
        <v>1121</v>
      </c>
      <c r="F1138" t="s">
        <v>1175</v>
      </c>
      <c r="G1138">
        <v>24</v>
      </c>
      <c r="H1138">
        <f t="shared" si="76"/>
        <v>26760</v>
      </c>
      <c r="I1138">
        <v>2230</v>
      </c>
      <c r="J1138">
        <v>2230</v>
      </c>
      <c r="K1138">
        <v>2230</v>
      </c>
      <c r="L1138">
        <v>2230</v>
      </c>
      <c r="M1138">
        <v>2230</v>
      </c>
      <c r="N1138">
        <v>2230</v>
      </c>
      <c r="O1138">
        <v>2230</v>
      </c>
      <c r="P1138">
        <v>2230</v>
      </c>
      <c r="Q1138">
        <v>2230</v>
      </c>
      <c r="R1138">
        <v>2230</v>
      </c>
      <c r="S1138">
        <v>2230</v>
      </c>
      <c r="T1138">
        <v>2230</v>
      </c>
      <c r="U1138">
        <f t="shared" si="73"/>
        <v>1</v>
      </c>
    </row>
    <row r="1139" spans="1:21">
      <c r="A1139" t="str">
        <f t="shared" si="74"/>
        <v>39.1-31</v>
      </c>
      <c r="B1139">
        <f t="shared" si="75"/>
        <v>31</v>
      </c>
      <c r="C1139">
        <v>39</v>
      </c>
      <c r="D1139" t="s">
        <v>2000</v>
      </c>
      <c r="E1139" t="s">
        <v>1121</v>
      </c>
      <c r="F1139" t="s">
        <v>1175</v>
      </c>
      <c r="G1139">
        <v>24</v>
      </c>
      <c r="H1139">
        <f t="shared" si="76"/>
        <v>4460</v>
      </c>
      <c r="I1139">
        <v>2230</v>
      </c>
      <c r="J1139">
        <v>2230</v>
      </c>
      <c r="K1139" t="s">
        <v>2523</v>
      </c>
      <c r="L1139" t="s">
        <v>2523</v>
      </c>
      <c r="M1139" t="s">
        <v>2523</v>
      </c>
      <c r="N1139" t="s">
        <v>2523</v>
      </c>
      <c r="O1139" t="s">
        <v>2523</v>
      </c>
      <c r="P1139" t="s">
        <v>2523</v>
      </c>
      <c r="Q1139" t="s">
        <v>2523</v>
      </c>
      <c r="R1139" t="s">
        <v>2523</v>
      </c>
      <c r="S1139" t="s">
        <v>2523</v>
      </c>
      <c r="T1139" t="s">
        <v>2523</v>
      </c>
      <c r="U1139">
        <f t="shared" si="73"/>
        <v>1</v>
      </c>
    </row>
    <row r="1140" spans="1:21">
      <c r="A1140" t="str">
        <f t="shared" si="74"/>
        <v>39.1-32</v>
      </c>
      <c r="B1140">
        <f t="shared" si="75"/>
        <v>32</v>
      </c>
      <c r="C1140">
        <v>39</v>
      </c>
      <c r="D1140" t="s">
        <v>2001</v>
      </c>
      <c r="E1140" t="s">
        <v>1121</v>
      </c>
      <c r="F1140" t="s">
        <v>1175</v>
      </c>
      <c r="G1140">
        <v>24</v>
      </c>
      <c r="H1140">
        <f t="shared" si="76"/>
        <v>26760</v>
      </c>
      <c r="I1140">
        <v>2230</v>
      </c>
      <c r="J1140">
        <v>2230</v>
      </c>
      <c r="K1140">
        <v>2230</v>
      </c>
      <c r="L1140">
        <v>2230</v>
      </c>
      <c r="M1140">
        <v>2230</v>
      </c>
      <c r="N1140">
        <v>2230</v>
      </c>
      <c r="O1140">
        <v>2230</v>
      </c>
      <c r="P1140">
        <v>2230</v>
      </c>
      <c r="Q1140">
        <v>2230</v>
      </c>
      <c r="R1140">
        <v>2230</v>
      </c>
      <c r="S1140">
        <v>2230</v>
      </c>
      <c r="T1140">
        <v>2230</v>
      </c>
      <c r="U1140">
        <f t="shared" si="73"/>
        <v>1</v>
      </c>
    </row>
    <row r="1141" spans="1:21">
      <c r="A1141" t="str">
        <f t="shared" si="74"/>
        <v>39.1-33</v>
      </c>
      <c r="B1141">
        <f t="shared" si="75"/>
        <v>33</v>
      </c>
      <c r="C1141">
        <v>39</v>
      </c>
      <c r="D1141" t="s">
        <v>2002</v>
      </c>
      <c r="E1141" t="s">
        <v>1121</v>
      </c>
      <c r="F1141" t="s">
        <v>1175</v>
      </c>
      <c r="G1141">
        <v>24</v>
      </c>
      <c r="H1141">
        <f t="shared" si="76"/>
        <v>26760</v>
      </c>
      <c r="I1141">
        <v>2230</v>
      </c>
      <c r="J1141">
        <v>2230</v>
      </c>
      <c r="K1141">
        <v>2230</v>
      </c>
      <c r="L1141">
        <v>2230</v>
      </c>
      <c r="M1141">
        <v>2230</v>
      </c>
      <c r="N1141">
        <v>2230</v>
      </c>
      <c r="O1141">
        <v>2230</v>
      </c>
      <c r="P1141">
        <v>2230</v>
      </c>
      <c r="Q1141">
        <v>2230</v>
      </c>
      <c r="R1141">
        <v>2230</v>
      </c>
      <c r="S1141">
        <v>2230</v>
      </c>
      <c r="T1141">
        <v>2230</v>
      </c>
      <c r="U1141">
        <f t="shared" si="73"/>
        <v>1</v>
      </c>
    </row>
    <row r="1142" spans="1:21">
      <c r="A1142" t="str">
        <f t="shared" si="74"/>
        <v>39.1-34</v>
      </c>
      <c r="B1142">
        <f t="shared" si="75"/>
        <v>34</v>
      </c>
      <c r="C1142">
        <v>39</v>
      </c>
      <c r="D1142" t="s">
        <v>2003</v>
      </c>
      <c r="E1142" t="s">
        <v>1178</v>
      </c>
      <c r="F1142" t="s">
        <v>1175</v>
      </c>
      <c r="G1142">
        <v>12</v>
      </c>
      <c r="H1142">
        <f t="shared" si="76"/>
        <v>67210</v>
      </c>
      <c r="I1142">
        <v>6110</v>
      </c>
      <c r="J1142">
        <v>6110</v>
      </c>
      <c r="K1142">
        <v>6110</v>
      </c>
      <c r="L1142">
        <v>6110</v>
      </c>
      <c r="M1142">
        <v>6110</v>
      </c>
      <c r="N1142">
        <v>6110</v>
      </c>
      <c r="O1142">
        <v>6110</v>
      </c>
      <c r="P1142">
        <v>6110</v>
      </c>
      <c r="Q1142">
        <v>6110</v>
      </c>
      <c r="R1142">
        <v>6110</v>
      </c>
      <c r="S1142">
        <v>6110</v>
      </c>
      <c r="T1142" t="s">
        <v>2523</v>
      </c>
      <c r="U1142">
        <f t="shared" si="73"/>
        <v>1</v>
      </c>
    </row>
    <row r="1143" spans="1:21">
      <c r="A1143" t="str">
        <f t="shared" si="74"/>
        <v>39.1-35</v>
      </c>
      <c r="B1143">
        <f t="shared" si="75"/>
        <v>35</v>
      </c>
      <c r="C1143">
        <v>39</v>
      </c>
      <c r="D1143" t="s">
        <v>1977</v>
      </c>
      <c r="E1143" t="s">
        <v>1124</v>
      </c>
      <c r="F1143" t="s">
        <v>1171</v>
      </c>
      <c r="G1143">
        <v>60</v>
      </c>
      <c r="H1143">
        <f t="shared" si="76"/>
        <v>9840</v>
      </c>
      <c r="I1143">
        <v>820</v>
      </c>
      <c r="J1143">
        <v>820</v>
      </c>
      <c r="K1143">
        <v>820</v>
      </c>
      <c r="L1143">
        <v>820</v>
      </c>
      <c r="M1143">
        <v>820</v>
      </c>
      <c r="N1143">
        <v>820</v>
      </c>
      <c r="O1143">
        <v>820</v>
      </c>
      <c r="P1143">
        <v>820</v>
      </c>
      <c r="Q1143">
        <v>820</v>
      </c>
      <c r="R1143">
        <v>820</v>
      </c>
      <c r="S1143">
        <v>820</v>
      </c>
      <c r="T1143">
        <v>820</v>
      </c>
      <c r="U1143">
        <f t="shared" si="73"/>
        <v>1</v>
      </c>
    </row>
    <row r="1144" spans="1:21">
      <c r="A1144" t="str">
        <f t="shared" si="74"/>
        <v>39.1-36</v>
      </c>
      <c r="B1144">
        <f t="shared" si="75"/>
        <v>36</v>
      </c>
      <c r="C1144">
        <v>39</v>
      </c>
      <c r="D1144" t="s">
        <v>1978</v>
      </c>
      <c r="E1144" t="s">
        <v>1120</v>
      </c>
      <c r="F1144" t="s">
        <v>1171</v>
      </c>
      <c r="G1144">
        <v>60</v>
      </c>
      <c r="H1144">
        <f t="shared" si="76"/>
        <v>33600</v>
      </c>
      <c r="I1144">
        <v>2800</v>
      </c>
      <c r="J1144">
        <v>2800</v>
      </c>
      <c r="K1144">
        <v>2800</v>
      </c>
      <c r="L1144">
        <v>2800</v>
      </c>
      <c r="M1144">
        <v>2800</v>
      </c>
      <c r="N1144">
        <v>2800</v>
      </c>
      <c r="O1144">
        <v>2800</v>
      </c>
      <c r="P1144">
        <v>2800</v>
      </c>
      <c r="Q1144">
        <v>2800</v>
      </c>
      <c r="R1144">
        <v>2800</v>
      </c>
      <c r="S1144">
        <v>2800</v>
      </c>
      <c r="T1144">
        <v>2800</v>
      </c>
      <c r="U1144">
        <f t="shared" si="73"/>
        <v>1</v>
      </c>
    </row>
    <row r="1145" spans="1:21">
      <c r="A1145" t="str">
        <f t="shared" si="74"/>
        <v>39.1-37</v>
      </c>
      <c r="B1145">
        <f t="shared" si="75"/>
        <v>37</v>
      </c>
      <c r="C1145">
        <v>39</v>
      </c>
      <c r="D1145" t="s">
        <v>2004</v>
      </c>
      <c r="E1145" t="s">
        <v>1122</v>
      </c>
      <c r="F1145" t="s">
        <v>1171</v>
      </c>
      <c r="G1145">
        <v>30</v>
      </c>
      <c r="H1145">
        <f t="shared" si="76"/>
        <v>93000</v>
      </c>
      <c r="I1145">
        <v>7750</v>
      </c>
      <c r="J1145">
        <v>7750</v>
      </c>
      <c r="K1145">
        <v>7750</v>
      </c>
      <c r="L1145">
        <v>7750</v>
      </c>
      <c r="M1145">
        <v>7750</v>
      </c>
      <c r="N1145">
        <v>7750</v>
      </c>
      <c r="O1145">
        <v>7750</v>
      </c>
      <c r="P1145">
        <v>7750</v>
      </c>
      <c r="Q1145">
        <v>7750</v>
      </c>
      <c r="R1145">
        <v>7750</v>
      </c>
      <c r="S1145">
        <v>7750</v>
      </c>
      <c r="T1145">
        <v>7750</v>
      </c>
      <c r="U1145">
        <f t="shared" si="73"/>
        <v>1</v>
      </c>
    </row>
    <row r="1146" spans="1:21">
      <c r="A1146" t="str">
        <f t="shared" si="74"/>
        <v>40.1-1</v>
      </c>
      <c r="B1146">
        <f t="shared" si="75"/>
        <v>1</v>
      </c>
      <c r="C1146">
        <v>40</v>
      </c>
      <c r="D1146" t="s">
        <v>2024</v>
      </c>
      <c r="E1146" t="s">
        <v>1174</v>
      </c>
      <c r="F1146" t="s">
        <v>1175</v>
      </c>
      <c r="G1146">
        <v>48</v>
      </c>
      <c r="H1146">
        <f t="shared" si="76"/>
        <v>22960</v>
      </c>
      <c r="I1146" t="s">
        <v>2523</v>
      </c>
      <c r="J1146" t="s">
        <v>2523</v>
      </c>
      <c r="K1146" t="s">
        <v>2523</v>
      </c>
      <c r="L1146" t="s">
        <v>2523</v>
      </c>
      <c r="M1146" t="s">
        <v>2523</v>
      </c>
      <c r="N1146">
        <v>3280</v>
      </c>
      <c r="O1146">
        <v>3280</v>
      </c>
      <c r="P1146">
        <v>3280</v>
      </c>
      <c r="Q1146">
        <v>3280</v>
      </c>
      <c r="R1146">
        <v>3280</v>
      </c>
      <c r="S1146">
        <v>3280</v>
      </c>
      <c r="T1146">
        <v>3280</v>
      </c>
      <c r="U1146">
        <f t="shared" si="73"/>
        <v>1</v>
      </c>
    </row>
    <row r="1147" spans="1:21">
      <c r="A1147" t="str">
        <f t="shared" si="74"/>
        <v>40.1-2</v>
      </c>
      <c r="B1147">
        <f t="shared" si="75"/>
        <v>2</v>
      </c>
      <c r="C1147">
        <v>40</v>
      </c>
      <c r="D1147" t="s">
        <v>2006</v>
      </c>
      <c r="E1147" t="s">
        <v>1174</v>
      </c>
      <c r="F1147" t="s">
        <v>1175</v>
      </c>
      <c r="G1147">
        <v>48</v>
      </c>
      <c r="H1147">
        <f t="shared" si="76"/>
        <v>39360</v>
      </c>
      <c r="I1147">
        <v>3280</v>
      </c>
      <c r="J1147">
        <v>3280</v>
      </c>
      <c r="K1147">
        <v>3280</v>
      </c>
      <c r="L1147">
        <v>3280</v>
      </c>
      <c r="M1147">
        <v>3280</v>
      </c>
      <c r="N1147">
        <v>3280</v>
      </c>
      <c r="O1147">
        <v>3280</v>
      </c>
      <c r="P1147">
        <v>3280</v>
      </c>
      <c r="Q1147">
        <v>3280</v>
      </c>
      <c r="R1147">
        <v>3280</v>
      </c>
      <c r="S1147">
        <v>3280</v>
      </c>
      <c r="T1147">
        <v>3280</v>
      </c>
      <c r="U1147">
        <f t="shared" si="73"/>
        <v>1</v>
      </c>
    </row>
    <row r="1148" spans="1:21">
      <c r="A1148" t="str">
        <f t="shared" si="74"/>
        <v>40.1-3</v>
      </c>
      <c r="B1148">
        <f t="shared" si="75"/>
        <v>3</v>
      </c>
      <c r="C1148">
        <v>40</v>
      </c>
      <c r="D1148" t="s">
        <v>2007</v>
      </c>
      <c r="E1148" t="s">
        <v>1174</v>
      </c>
      <c r="F1148" t="s">
        <v>1175</v>
      </c>
      <c r="G1148">
        <v>48</v>
      </c>
      <c r="H1148">
        <f t="shared" si="76"/>
        <v>39360</v>
      </c>
      <c r="I1148">
        <v>3280</v>
      </c>
      <c r="J1148">
        <v>3280</v>
      </c>
      <c r="K1148">
        <v>3280</v>
      </c>
      <c r="L1148">
        <v>3280</v>
      </c>
      <c r="M1148">
        <v>3280</v>
      </c>
      <c r="N1148">
        <v>3280</v>
      </c>
      <c r="O1148">
        <v>3280</v>
      </c>
      <c r="P1148">
        <v>3280</v>
      </c>
      <c r="Q1148">
        <v>3280</v>
      </c>
      <c r="R1148">
        <v>3280</v>
      </c>
      <c r="S1148">
        <v>3280</v>
      </c>
      <c r="T1148">
        <v>3280</v>
      </c>
      <c r="U1148">
        <f t="shared" si="73"/>
        <v>1</v>
      </c>
    </row>
    <row r="1149" spans="1:21">
      <c r="A1149" t="str">
        <f t="shared" si="74"/>
        <v>40.1-4</v>
      </c>
      <c r="B1149">
        <f t="shared" si="75"/>
        <v>4</v>
      </c>
      <c r="C1149">
        <v>40</v>
      </c>
      <c r="D1149" t="s">
        <v>2008</v>
      </c>
      <c r="E1149" t="s">
        <v>1119</v>
      </c>
      <c r="F1149" t="s">
        <v>1175</v>
      </c>
      <c r="G1149">
        <v>24</v>
      </c>
      <c r="H1149">
        <f t="shared" si="76"/>
        <v>7200</v>
      </c>
      <c r="I1149">
        <v>600</v>
      </c>
      <c r="J1149">
        <v>600</v>
      </c>
      <c r="K1149">
        <v>600</v>
      </c>
      <c r="L1149">
        <v>600</v>
      </c>
      <c r="M1149">
        <v>600</v>
      </c>
      <c r="N1149">
        <v>600</v>
      </c>
      <c r="O1149">
        <v>600</v>
      </c>
      <c r="P1149">
        <v>600</v>
      </c>
      <c r="Q1149">
        <v>600</v>
      </c>
      <c r="R1149">
        <v>600</v>
      </c>
      <c r="S1149">
        <v>600</v>
      </c>
      <c r="T1149">
        <v>600</v>
      </c>
      <c r="U1149">
        <f t="shared" si="73"/>
        <v>1</v>
      </c>
    </row>
    <row r="1150" spans="1:21">
      <c r="A1150" t="str">
        <f t="shared" si="74"/>
        <v>40.1-5</v>
      </c>
      <c r="B1150">
        <f t="shared" si="75"/>
        <v>5</v>
      </c>
      <c r="C1150">
        <v>40</v>
      </c>
      <c r="D1150" t="s">
        <v>2009</v>
      </c>
      <c r="E1150" t="s">
        <v>1119</v>
      </c>
      <c r="F1150" t="s">
        <v>1175</v>
      </c>
      <c r="G1150">
        <v>24</v>
      </c>
      <c r="H1150">
        <f t="shared" si="76"/>
        <v>3000</v>
      </c>
      <c r="I1150">
        <v>600</v>
      </c>
      <c r="J1150">
        <v>600</v>
      </c>
      <c r="K1150">
        <v>600</v>
      </c>
      <c r="L1150">
        <v>600</v>
      </c>
      <c r="M1150">
        <v>600</v>
      </c>
      <c r="N1150" t="s">
        <v>2523</v>
      </c>
      <c r="O1150" t="s">
        <v>2523</v>
      </c>
      <c r="P1150" t="s">
        <v>2523</v>
      </c>
      <c r="Q1150" t="s">
        <v>2523</v>
      </c>
      <c r="R1150" t="s">
        <v>2523</v>
      </c>
      <c r="S1150" t="s">
        <v>2523</v>
      </c>
      <c r="T1150" t="s">
        <v>2523</v>
      </c>
      <c r="U1150">
        <f t="shared" si="73"/>
        <v>1</v>
      </c>
    </row>
    <row r="1151" spans="1:21">
      <c r="A1151" t="str">
        <f t="shared" si="74"/>
        <v>40.1-6</v>
      </c>
      <c r="B1151">
        <f t="shared" si="75"/>
        <v>6</v>
      </c>
      <c r="C1151">
        <v>40</v>
      </c>
      <c r="D1151" t="s">
        <v>2010</v>
      </c>
      <c r="E1151" t="s">
        <v>1119</v>
      </c>
      <c r="F1151" t="s">
        <v>1175</v>
      </c>
      <c r="G1151">
        <v>24</v>
      </c>
      <c r="H1151">
        <f t="shared" si="76"/>
        <v>1200</v>
      </c>
      <c r="I1151">
        <v>600</v>
      </c>
      <c r="J1151">
        <v>600</v>
      </c>
      <c r="K1151" t="s">
        <v>2523</v>
      </c>
      <c r="L1151" t="s">
        <v>2523</v>
      </c>
      <c r="M1151" t="s">
        <v>2523</v>
      </c>
      <c r="N1151" t="s">
        <v>2523</v>
      </c>
      <c r="O1151" t="s">
        <v>2523</v>
      </c>
      <c r="P1151" t="s">
        <v>2523</v>
      </c>
      <c r="Q1151" t="s">
        <v>2523</v>
      </c>
      <c r="R1151" t="s">
        <v>2523</v>
      </c>
      <c r="S1151" t="s">
        <v>2523</v>
      </c>
      <c r="T1151" t="s">
        <v>2523</v>
      </c>
      <c r="U1151">
        <f t="shared" si="73"/>
        <v>2</v>
      </c>
    </row>
    <row r="1152" spans="1:21">
      <c r="A1152" t="str">
        <f t="shared" si="74"/>
        <v>40.1-7</v>
      </c>
      <c r="B1152">
        <f t="shared" si="75"/>
        <v>7</v>
      </c>
      <c r="C1152">
        <v>40</v>
      </c>
      <c r="D1152" t="s">
        <v>2822</v>
      </c>
      <c r="E1152" t="s">
        <v>1119</v>
      </c>
      <c r="F1152" t="s">
        <v>1175</v>
      </c>
      <c r="G1152">
        <v>24</v>
      </c>
      <c r="H1152">
        <f t="shared" si="76"/>
        <v>3600</v>
      </c>
      <c r="I1152" t="s">
        <v>2523</v>
      </c>
      <c r="J1152" t="s">
        <v>2523</v>
      </c>
      <c r="K1152" t="s">
        <v>2523</v>
      </c>
      <c r="L1152" t="s">
        <v>2523</v>
      </c>
      <c r="M1152" t="s">
        <v>2523</v>
      </c>
      <c r="N1152" t="s">
        <v>2523</v>
      </c>
      <c r="O1152">
        <v>600</v>
      </c>
      <c r="P1152">
        <v>600</v>
      </c>
      <c r="Q1152">
        <v>600</v>
      </c>
      <c r="R1152">
        <v>600</v>
      </c>
      <c r="S1152">
        <v>600</v>
      </c>
      <c r="T1152">
        <v>600</v>
      </c>
      <c r="U1152">
        <f t="shared" si="73"/>
        <v>1</v>
      </c>
    </row>
    <row r="1153" spans="1:21">
      <c r="A1153" t="str">
        <f t="shared" si="74"/>
        <v>40.1-8</v>
      </c>
      <c r="B1153">
        <f t="shared" si="75"/>
        <v>8</v>
      </c>
      <c r="C1153">
        <v>40</v>
      </c>
      <c r="D1153" t="s">
        <v>2823</v>
      </c>
      <c r="E1153" t="s">
        <v>1119</v>
      </c>
      <c r="F1153" t="s">
        <v>1175</v>
      </c>
      <c r="G1153">
        <v>24</v>
      </c>
      <c r="H1153">
        <f t="shared" si="76"/>
        <v>3600</v>
      </c>
      <c r="I1153" t="s">
        <v>2523</v>
      </c>
      <c r="J1153" t="s">
        <v>2523</v>
      </c>
      <c r="K1153" t="s">
        <v>2523</v>
      </c>
      <c r="L1153" t="s">
        <v>2523</v>
      </c>
      <c r="M1153" t="s">
        <v>2523</v>
      </c>
      <c r="N1153" t="s">
        <v>2523</v>
      </c>
      <c r="O1153">
        <v>600</v>
      </c>
      <c r="P1153">
        <v>600</v>
      </c>
      <c r="Q1153">
        <v>600</v>
      </c>
      <c r="R1153">
        <v>600</v>
      </c>
      <c r="S1153">
        <v>600</v>
      </c>
      <c r="T1153">
        <v>600</v>
      </c>
      <c r="U1153">
        <f t="shared" si="73"/>
        <v>1</v>
      </c>
    </row>
    <row r="1154" spans="1:21">
      <c r="A1154" t="str">
        <f t="shared" si="74"/>
        <v>40.1-9</v>
      </c>
      <c r="B1154">
        <f t="shared" si="75"/>
        <v>9</v>
      </c>
      <c r="C1154">
        <v>40</v>
      </c>
      <c r="D1154" t="s">
        <v>2011</v>
      </c>
      <c r="E1154" t="s">
        <v>1119</v>
      </c>
      <c r="F1154" t="s">
        <v>1175</v>
      </c>
      <c r="G1154">
        <v>24</v>
      </c>
      <c r="H1154">
        <f t="shared" si="76"/>
        <v>3000</v>
      </c>
      <c r="I1154">
        <v>600</v>
      </c>
      <c r="J1154">
        <v>600</v>
      </c>
      <c r="K1154">
        <v>600</v>
      </c>
      <c r="L1154">
        <v>600</v>
      </c>
      <c r="M1154">
        <v>600</v>
      </c>
      <c r="N1154" t="s">
        <v>2523</v>
      </c>
      <c r="O1154" t="s">
        <v>2523</v>
      </c>
      <c r="P1154" t="s">
        <v>2523</v>
      </c>
      <c r="Q1154" t="s">
        <v>2523</v>
      </c>
      <c r="R1154" t="s">
        <v>2523</v>
      </c>
      <c r="S1154" t="s">
        <v>2523</v>
      </c>
      <c r="T1154" t="s">
        <v>2523</v>
      </c>
      <c r="U1154">
        <f t="shared" ref="U1154:U1217" si="77">COUNTIF($D:$D,D1154)</f>
        <v>1</v>
      </c>
    </row>
    <row r="1155" spans="1:21">
      <c r="A1155" t="str">
        <f t="shared" si="74"/>
        <v>40.1-10</v>
      </c>
      <c r="B1155">
        <f t="shared" si="75"/>
        <v>10</v>
      </c>
      <c r="C1155">
        <v>40</v>
      </c>
      <c r="D1155" t="s">
        <v>2012</v>
      </c>
      <c r="E1155" t="s">
        <v>1119</v>
      </c>
      <c r="F1155" t="s">
        <v>1175</v>
      </c>
      <c r="G1155">
        <v>24</v>
      </c>
      <c r="H1155">
        <f t="shared" si="76"/>
        <v>3000</v>
      </c>
      <c r="I1155">
        <v>600</v>
      </c>
      <c r="J1155">
        <v>600</v>
      </c>
      <c r="K1155">
        <v>600</v>
      </c>
      <c r="L1155">
        <v>600</v>
      </c>
      <c r="M1155">
        <v>600</v>
      </c>
      <c r="N1155" t="s">
        <v>2523</v>
      </c>
      <c r="O1155" t="s">
        <v>2523</v>
      </c>
      <c r="P1155" t="s">
        <v>2523</v>
      </c>
      <c r="Q1155" t="s">
        <v>2523</v>
      </c>
      <c r="R1155" t="s">
        <v>2523</v>
      </c>
      <c r="S1155" t="s">
        <v>2523</v>
      </c>
      <c r="T1155" t="s">
        <v>2523</v>
      </c>
      <c r="U1155">
        <f t="shared" si="77"/>
        <v>1</v>
      </c>
    </row>
    <row r="1156" spans="1:21">
      <c r="A1156" t="str">
        <f t="shared" si="74"/>
        <v>40.1-11</v>
      </c>
      <c r="B1156">
        <f t="shared" si="75"/>
        <v>11</v>
      </c>
      <c r="C1156">
        <v>40</v>
      </c>
      <c r="D1156" t="s">
        <v>2013</v>
      </c>
      <c r="E1156" t="s">
        <v>1119</v>
      </c>
      <c r="F1156" t="s">
        <v>1175</v>
      </c>
      <c r="G1156">
        <v>24</v>
      </c>
      <c r="H1156">
        <f t="shared" si="76"/>
        <v>2400</v>
      </c>
      <c r="I1156">
        <v>600</v>
      </c>
      <c r="J1156">
        <v>600</v>
      </c>
      <c r="K1156">
        <v>600</v>
      </c>
      <c r="L1156">
        <v>600</v>
      </c>
      <c r="M1156" t="s">
        <v>2523</v>
      </c>
      <c r="N1156" t="s">
        <v>2523</v>
      </c>
      <c r="O1156" t="s">
        <v>2523</v>
      </c>
      <c r="P1156" t="s">
        <v>2523</v>
      </c>
      <c r="Q1156" t="s">
        <v>2523</v>
      </c>
      <c r="R1156" t="s">
        <v>2523</v>
      </c>
      <c r="S1156" t="s">
        <v>2523</v>
      </c>
      <c r="T1156" t="s">
        <v>2523</v>
      </c>
      <c r="U1156">
        <f t="shared" si="77"/>
        <v>1</v>
      </c>
    </row>
    <row r="1157" spans="1:21">
      <c r="A1157" t="str">
        <f t="shared" si="74"/>
        <v>40.1-12</v>
      </c>
      <c r="B1157">
        <f t="shared" si="75"/>
        <v>12</v>
      </c>
      <c r="C1157">
        <v>40</v>
      </c>
      <c r="D1157" t="s">
        <v>2014</v>
      </c>
      <c r="E1157" t="s">
        <v>1119</v>
      </c>
      <c r="F1157" t="s">
        <v>1175</v>
      </c>
      <c r="G1157">
        <v>24</v>
      </c>
      <c r="H1157">
        <f t="shared" si="76"/>
        <v>7200</v>
      </c>
      <c r="I1157">
        <v>600</v>
      </c>
      <c r="J1157">
        <v>600</v>
      </c>
      <c r="K1157">
        <v>600</v>
      </c>
      <c r="L1157">
        <v>600</v>
      </c>
      <c r="M1157">
        <v>600</v>
      </c>
      <c r="N1157">
        <v>600</v>
      </c>
      <c r="O1157">
        <v>600</v>
      </c>
      <c r="P1157">
        <v>600</v>
      </c>
      <c r="Q1157">
        <v>600</v>
      </c>
      <c r="R1157">
        <v>600</v>
      </c>
      <c r="S1157">
        <v>600</v>
      </c>
      <c r="T1157">
        <v>600</v>
      </c>
      <c r="U1157">
        <f t="shared" si="77"/>
        <v>1</v>
      </c>
    </row>
    <row r="1158" spans="1:21">
      <c r="A1158" t="str">
        <f t="shared" si="74"/>
        <v>40.1-13</v>
      </c>
      <c r="B1158">
        <f t="shared" si="75"/>
        <v>13</v>
      </c>
      <c r="C1158">
        <v>40</v>
      </c>
      <c r="D1158" t="s">
        <v>2824</v>
      </c>
      <c r="E1158" t="s">
        <v>1119</v>
      </c>
      <c r="F1158" t="s">
        <v>1175</v>
      </c>
      <c r="G1158">
        <v>24</v>
      </c>
      <c r="H1158">
        <f t="shared" si="76"/>
        <v>3000</v>
      </c>
      <c r="I1158" t="s">
        <v>2523</v>
      </c>
      <c r="J1158" t="s">
        <v>2523</v>
      </c>
      <c r="K1158" t="s">
        <v>2523</v>
      </c>
      <c r="L1158" t="s">
        <v>2523</v>
      </c>
      <c r="M1158" t="s">
        <v>2523</v>
      </c>
      <c r="N1158" t="s">
        <v>2523</v>
      </c>
      <c r="O1158" t="s">
        <v>2523</v>
      </c>
      <c r="P1158">
        <v>600</v>
      </c>
      <c r="Q1158">
        <v>600</v>
      </c>
      <c r="R1158">
        <v>600</v>
      </c>
      <c r="S1158">
        <v>600</v>
      </c>
      <c r="T1158">
        <v>600</v>
      </c>
      <c r="U1158">
        <f t="shared" si="77"/>
        <v>1</v>
      </c>
    </row>
    <row r="1159" spans="1:21">
      <c r="A1159" t="str">
        <f t="shared" si="74"/>
        <v>40.1-14</v>
      </c>
      <c r="B1159">
        <f t="shared" si="75"/>
        <v>14</v>
      </c>
      <c r="C1159">
        <v>40</v>
      </c>
      <c r="D1159" t="s">
        <v>2825</v>
      </c>
      <c r="E1159" t="s">
        <v>1119</v>
      </c>
      <c r="F1159" t="s">
        <v>1175</v>
      </c>
      <c r="G1159">
        <v>24</v>
      </c>
      <c r="H1159">
        <f t="shared" si="76"/>
        <v>3000</v>
      </c>
      <c r="I1159" t="s">
        <v>2523</v>
      </c>
      <c r="J1159" t="s">
        <v>2523</v>
      </c>
      <c r="K1159" t="s">
        <v>2523</v>
      </c>
      <c r="L1159" t="s">
        <v>2523</v>
      </c>
      <c r="M1159" t="s">
        <v>2523</v>
      </c>
      <c r="N1159" t="s">
        <v>2523</v>
      </c>
      <c r="O1159" t="s">
        <v>2523</v>
      </c>
      <c r="P1159">
        <v>600</v>
      </c>
      <c r="Q1159">
        <v>600</v>
      </c>
      <c r="R1159">
        <v>600</v>
      </c>
      <c r="S1159">
        <v>600</v>
      </c>
      <c r="T1159">
        <v>600</v>
      </c>
      <c r="U1159">
        <f t="shared" si="77"/>
        <v>1</v>
      </c>
    </row>
    <row r="1160" spans="1:21">
      <c r="A1160" t="str">
        <f t="shared" si="74"/>
        <v>40.1-15</v>
      </c>
      <c r="B1160">
        <f t="shared" si="75"/>
        <v>15</v>
      </c>
      <c r="C1160">
        <v>40</v>
      </c>
      <c r="D1160" t="s">
        <v>2015</v>
      </c>
      <c r="E1160" t="s">
        <v>1119</v>
      </c>
      <c r="F1160" t="s">
        <v>1175</v>
      </c>
      <c r="G1160">
        <v>24</v>
      </c>
      <c r="H1160">
        <f t="shared" si="76"/>
        <v>2400</v>
      </c>
      <c r="I1160">
        <v>600</v>
      </c>
      <c r="J1160">
        <v>600</v>
      </c>
      <c r="K1160">
        <v>600</v>
      </c>
      <c r="L1160">
        <v>600</v>
      </c>
      <c r="M1160" t="s">
        <v>2523</v>
      </c>
      <c r="N1160" t="s">
        <v>2523</v>
      </c>
      <c r="O1160" t="s">
        <v>2523</v>
      </c>
      <c r="P1160" t="s">
        <v>2523</v>
      </c>
      <c r="Q1160" t="s">
        <v>2523</v>
      </c>
      <c r="R1160" t="s">
        <v>2523</v>
      </c>
      <c r="S1160" t="s">
        <v>2523</v>
      </c>
      <c r="T1160" t="s">
        <v>2523</v>
      </c>
      <c r="U1160">
        <f t="shared" si="77"/>
        <v>1</v>
      </c>
    </row>
    <row r="1161" spans="1:21">
      <c r="A1161" t="str">
        <f t="shared" si="74"/>
        <v>40.1-16</v>
      </c>
      <c r="B1161">
        <f t="shared" si="75"/>
        <v>16</v>
      </c>
      <c r="C1161">
        <v>40</v>
      </c>
      <c r="D1161" t="s">
        <v>2016</v>
      </c>
      <c r="E1161" t="s">
        <v>1119</v>
      </c>
      <c r="F1161" t="s">
        <v>1175</v>
      </c>
      <c r="G1161">
        <v>24</v>
      </c>
      <c r="H1161">
        <f t="shared" si="76"/>
        <v>7200</v>
      </c>
      <c r="I1161">
        <v>600</v>
      </c>
      <c r="J1161">
        <v>600</v>
      </c>
      <c r="K1161">
        <v>600</v>
      </c>
      <c r="L1161">
        <v>600</v>
      </c>
      <c r="M1161">
        <v>600</v>
      </c>
      <c r="N1161">
        <v>600</v>
      </c>
      <c r="O1161">
        <v>600</v>
      </c>
      <c r="P1161">
        <v>600</v>
      </c>
      <c r="Q1161">
        <v>600</v>
      </c>
      <c r="R1161">
        <v>600</v>
      </c>
      <c r="S1161">
        <v>600</v>
      </c>
      <c r="T1161">
        <v>600</v>
      </c>
      <c r="U1161">
        <f t="shared" si="77"/>
        <v>1</v>
      </c>
    </row>
    <row r="1162" spans="1:21">
      <c r="A1162" t="str">
        <f t="shared" si="74"/>
        <v>40.1-17</v>
      </c>
      <c r="B1162">
        <f t="shared" si="75"/>
        <v>17</v>
      </c>
      <c r="C1162">
        <v>40</v>
      </c>
      <c r="D1162" t="s">
        <v>2017</v>
      </c>
      <c r="E1162" t="s">
        <v>1119</v>
      </c>
      <c r="F1162" t="s">
        <v>1175</v>
      </c>
      <c r="G1162">
        <v>24</v>
      </c>
      <c r="H1162">
        <f t="shared" si="76"/>
        <v>3000</v>
      </c>
      <c r="I1162">
        <v>600</v>
      </c>
      <c r="J1162">
        <v>600</v>
      </c>
      <c r="K1162">
        <v>600</v>
      </c>
      <c r="L1162">
        <v>600</v>
      </c>
      <c r="M1162">
        <v>600</v>
      </c>
      <c r="N1162" t="s">
        <v>2523</v>
      </c>
      <c r="O1162" t="s">
        <v>2523</v>
      </c>
      <c r="P1162" t="s">
        <v>2523</v>
      </c>
      <c r="Q1162" t="s">
        <v>2523</v>
      </c>
      <c r="R1162" t="s">
        <v>2523</v>
      </c>
      <c r="S1162" t="s">
        <v>2523</v>
      </c>
      <c r="T1162" t="s">
        <v>2523</v>
      </c>
      <c r="U1162">
        <f t="shared" si="77"/>
        <v>1</v>
      </c>
    </row>
    <row r="1163" spans="1:21">
      <c r="A1163" t="str">
        <f t="shared" si="74"/>
        <v>40.1-18</v>
      </c>
      <c r="B1163">
        <f t="shared" si="75"/>
        <v>18</v>
      </c>
      <c r="C1163">
        <v>40</v>
      </c>
      <c r="D1163" t="s">
        <v>2018</v>
      </c>
      <c r="E1163" t="s">
        <v>1119</v>
      </c>
      <c r="F1163" t="s">
        <v>1175</v>
      </c>
      <c r="G1163">
        <v>24</v>
      </c>
      <c r="H1163">
        <f t="shared" si="76"/>
        <v>3000</v>
      </c>
      <c r="I1163">
        <v>600</v>
      </c>
      <c r="J1163">
        <v>600</v>
      </c>
      <c r="K1163">
        <v>600</v>
      </c>
      <c r="L1163">
        <v>600</v>
      </c>
      <c r="M1163">
        <v>600</v>
      </c>
      <c r="N1163" t="s">
        <v>2523</v>
      </c>
      <c r="O1163" t="s">
        <v>2523</v>
      </c>
      <c r="P1163" t="s">
        <v>2523</v>
      </c>
      <c r="Q1163" t="s">
        <v>2523</v>
      </c>
      <c r="R1163" t="s">
        <v>2523</v>
      </c>
      <c r="S1163" t="s">
        <v>2523</v>
      </c>
      <c r="T1163" t="s">
        <v>2523</v>
      </c>
      <c r="U1163">
        <f t="shared" si="77"/>
        <v>1</v>
      </c>
    </row>
    <row r="1164" spans="1:21">
      <c r="A1164" t="str">
        <f t="shared" si="74"/>
        <v>40.1-19</v>
      </c>
      <c r="B1164">
        <f t="shared" si="75"/>
        <v>19</v>
      </c>
      <c r="C1164">
        <v>40</v>
      </c>
      <c r="D1164" t="s">
        <v>2826</v>
      </c>
      <c r="E1164" t="s">
        <v>1119</v>
      </c>
      <c r="F1164" t="s">
        <v>1175</v>
      </c>
      <c r="G1164">
        <v>24</v>
      </c>
      <c r="H1164">
        <f t="shared" si="76"/>
        <v>3000</v>
      </c>
      <c r="I1164" t="s">
        <v>2523</v>
      </c>
      <c r="J1164" t="s">
        <v>2523</v>
      </c>
      <c r="K1164" t="s">
        <v>2523</v>
      </c>
      <c r="L1164" t="s">
        <v>2523</v>
      </c>
      <c r="M1164" t="s">
        <v>2523</v>
      </c>
      <c r="N1164" t="s">
        <v>2523</v>
      </c>
      <c r="O1164" t="s">
        <v>2523</v>
      </c>
      <c r="P1164">
        <v>600</v>
      </c>
      <c r="Q1164">
        <v>600</v>
      </c>
      <c r="R1164">
        <v>600</v>
      </c>
      <c r="S1164">
        <v>600</v>
      </c>
      <c r="T1164">
        <v>600</v>
      </c>
      <c r="U1164">
        <f t="shared" si="77"/>
        <v>1</v>
      </c>
    </row>
    <row r="1165" spans="1:21">
      <c r="A1165" t="str">
        <f t="shared" si="74"/>
        <v>40.1-20</v>
      </c>
      <c r="B1165">
        <f t="shared" si="75"/>
        <v>20</v>
      </c>
      <c r="C1165">
        <v>40</v>
      </c>
      <c r="D1165" t="s">
        <v>2827</v>
      </c>
      <c r="E1165" t="s">
        <v>1119</v>
      </c>
      <c r="F1165" t="s">
        <v>1175</v>
      </c>
      <c r="G1165">
        <v>24</v>
      </c>
      <c r="H1165">
        <f t="shared" si="76"/>
        <v>1200</v>
      </c>
      <c r="I1165" t="s">
        <v>2523</v>
      </c>
      <c r="J1165" t="s">
        <v>2523</v>
      </c>
      <c r="K1165" t="s">
        <v>2523</v>
      </c>
      <c r="L1165" t="s">
        <v>2523</v>
      </c>
      <c r="M1165" t="s">
        <v>2523</v>
      </c>
      <c r="N1165" t="s">
        <v>2523</v>
      </c>
      <c r="O1165" t="s">
        <v>2523</v>
      </c>
      <c r="P1165" t="s">
        <v>2523</v>
      </c>
      <c r="Q1165" t="s">
        <v>2523</v>
      </c>
      <c r="R1165" t="s">
        <v>2523</v>
      </c>
      <c r="S1165">
        <v>600</v>
      </c>
      <c r="T1165">
        <v>600</v>
      </c>
      <c r="U1165">
        <f t="shared" si="77"/>
        <v>1</v>
      </c>
    </row>
    <row r="1166" spans="1:21">
      <c r="A1166" t="str">
        <f t="shared" si="74"/>
        <v>40.1-21</v>
      </c>
      <c r="B1166">
        <f t="shared" si="75"/>
        <v>21</v>
      </c>
      <c r="C1166">
        <v>40</v>
      </c>
      <c r="D1166" t="s">
        <v>2019</v>
      </c>
      <c r="E1166" t="s">
        <v>1119</v>
      </c>
      <c r="F1166" t="s">
        <v>1175</v>
      </c>
      <c r="G1166">
        <v>24</v>
      </c>
      <c r="H1166">
        <f t="shared" si="76"/>
        <v>7200</v>
      </c>
      <c r="I1166">
        <v>600</v>
      </c>
      <c r="J1166">
        <v>600</v>
      </c>
      <c r="K1166">
        <v>600</v>
      </c>
      <c r="L1166">
        <v>600</v>
      </c>
      <c r="M1166">
        <v>600</v>
      </c>
      <c r="N1166">
        <v>600</v>
      </c>
      <c r="O1166">
        <v>600</v>
      </c>
      <c r="P1166">
        <v>600</v>
      </c>
      <c r="Q1166">
        <v>600</v>
      </c>
      <c r="R1166">
        <v>600</v>
      </c>
      <c r="S1166">
        <v>600</v>
      </c>
      <c r="T1166">
        <v>600</v>
      </c>
      <c r="U1166">
        <f t="shared" si="77"/>
        <v>1</v>
      </c>
    </row>
    <row r="1167" spans="1:21">
      <c r="A1167" t="str">
        <f t="shared" si="74"/>
        <v>40.1-22</v>
      </c>
      <c r="B1167">
        <f t="shared" si="75"/>
        <v>22</v>
      </c>
      <c r="C1167">
        <v>40</v>
      </c>
      <c r="D1167" t="s">
        <v>2020</v>
      </c>
      <c r="E1167" t="s">
        <v>1119</v>
      </c>
      <c r="F1167" t="s">
        <v>1175</v>
      </c>
      <c r="G1167">
        <v>24</v>
      </c>
      <c r="H1167">
        <f t="shared" si="76"/>
        <v>7200</v>
      </c>
      <c r="I1167">
        <v>600</v>
      </c>
      <c r="J1167">
        <v>600</v>
      </c>
      <c r="K1167">
        <v>600</v>
      </c>
      <c r="L1167">
        <v>600</v>
      </c>
      <c r="M1167">
        <v>600</v>
      </c>
      <c r="N1167">
        <v>600</v>
      </c>
      <c r="O1167">
        <v>600</v>
      </c>
      <c r="P1167">
        <v>600</v>
      </c>
      <c r="Q1167">
        <v>600</v>
      </c>
      <c r="R1167">
        <v>600</v>
      </c>
      <c r="S1167">
        <v>600</v>
      </c>
      <c r="T1167">
        <v>600</v>
      </c>
      <c r="U1167">
        <f t="shared" si="77"/>
        <v>1</v>
      </c>
    </row>
    <row r="1168" spans="1:21">
      <c r="A1168" t="str">
        <f t="shared" si="74"/>
        <v>40.1-23</v>
      </c>
      <c r="B1168">
        <f t="shared" si="75"/>
        <v>23</v>
      </c>
      <c r="C1168">
        <v>40</v>
      </c>
      <c r="D1168" t="s">
        <v>2828</v>
      </c>
      <c r="E1168" t="s">
        <v>1119</v>
      </c>
      <c r="F1168" t="s">
        <v>1175</v>
      </c>
      <c r="G1168">
        <v>24</v>
      </c>
      <c r="H1168">
        <f t="shared" si="76"/>
        <v>3000</v>
      </c>
      <c r="I1168" t="s">
        <v>2523</v>
      </c>
      <c r="J1168" t="s">
        <v>2523</v>
      </c>
      <c r="K1168" t="s">
        <v>2523</v>
      </c>
      <c r="L1168" t="s">
        <v>2523</v>
      </c>
      <c r="M1168" t="s">
        <v>2523</v>
      </c>
      <c r="N1168" t="s">
        <v>2523</v>
      </c>
      <c r="O1168" t="s">
        <v>2523</v>
      </c>
      <c r="P1168">
        <v>600</v>
      </c>
      <c r="Q1168">
        <v>600</v>
      </c>
      <c r="R1168">
        <v>600</v>
      </c>
      <c r="S1168">
        <v>600</v>
      </c>
      <c r="T1168">
        <v>600</v>
      </c>
      <c r="U1168">
        <f t="shared" si="77"/>
        <v>1</v>
      </c>
    </row>
    <row r="1169" spans="1:21">
      <c r="A1169" t="str">
        <f t="shared" si="74"/>
        <v>40.1-24</v>
      </c>
      <c r="B1169">
        <f t="shared" si="75"/>
        <v>24</v>
      </c>
      <c r="C1169">
        <v>40</v>
      </c>
      <c r="D1169" t="s">
        <v>2021</v>
      </c>
      <c r="E1169" t="s">
        <v>1119</v>
      </c>
      <c r="F1169" t="s">
        <v>1175</v>
      </c>
      <c r="G1169">
        <v>24</v>
      </c>
      <c r="H1169">
        <f t="shared" si="76"/>
        <v>7200</v>
      </c>
      <c r="I1169">
        <v>600</v>
      </c>
      <c r="J1169">
        <v>600</v>
      </c>
      <c r="K1169">
        <v>600</v>
      </c>
      <c r="L1169">
        <v>600</v>
      </c>
      <c r="M1169">
        <v>600</v>
      </c>
      <c r="N1169">
        <v>600</v>
      </c>
      <c r="O1169">
        <v>600</v>
      </c>
      <c r="P1169">
        <v>600</v>
      </c>
      <c r="Q1169">
        <v>600</v>
      </c>
      <c r="R1169">
        <v>600</v>
      </c>
      <c r="S1169">
        <v>600</v>
      </c>
      <c r="T1169">
        <v>600</v>
      </c>
      <c r="U1169">
        <f t="shared" si="77"/>
        <v>1</v>
      </c>
    </row>
    <row r="1170" spans="1:21">
      <c r="A1170" t="str">
        <f t="shared" si="74"/>
        <v>40.1-25</v>
      </c>
      <c r="B1170">
        <f t="shared" si="75"/>
        <v>25</v>
      </c>
      <c r="C1170">
        <v>40</v>
      </c>
      <c r="D1170" t="s">
        <v>2022</v>
      </c>
      <c r="E1170" t="s">
        <v>1119</v>
      </c>
      <c r="F1170" t="s">
        <v>1175</v>
      </c>
      <c r="G1170">
        <v>24</v>
      </c>
      <c r="H1170">
        <f t="shared" si="76"/>
        <v>2400</v>
      </c>
      <c r="I1170">
        <v>600</v>
      </c>
      <c r="J1170">
        <v>600</v>
      </c>
      <c r="K1170">
        <v>600</v>
      </c>
      <c r="L1170">
        <v>600</v>
      </c>
      <c r="M1170" t="s">
        <v>2523</v>
      </c>
      <c r="N1170" t="s">
        <v>2523</v>
      </c>
      <c r="O1170" t="s">
        <v>2523</v>
      </c>
      <c r="P1170" t="s">
        <v>2523</v>
      </c>
      <c r="Q1170" t="s">
        <v>2523</v>
      </c>
      <c r="R1170" t="s">
        <v>2523</v>
      </c>
      <c r="S1170" t="s">
        <v>2523</v>
      </c>
      <c r="T1170" t="s">
        <v>2523</v>
      </c>
      <c r="U1170">
        <f t="shared" si="77"/>
        <v>1</v>
      </c>
    </row>
    <row r="1171" spans="1:21">
      <c r="A1171" t="str">
        <f t="shared" si="74"/>
        <v>40.1-26</v>
      </c>
      <c r="B1171">
        <f t="shared" si="75"/>
        <v>26</v>
      </c>
      <c r="C1171">
        <v>40</v>
      </c>
      <c r="D1171" t="s">
        <v>2829</v>
      </c>
      <c r="E1171" t="s">
        <v>1119</v>
      </c>
      <c r="F1171" t="s">
        <v>1175</v>
      </c>
      <c r="G1171">
        <v>24</v>
      </c>
      <c r="H1171">
        <f t="shared" si="76"/>
        <v>3600</v>
      </c>
      <c r="I1171" t="s">
        <v>2523</v>
      </c>
      <c r="J1171" t="s">
        <v>2523</v>
      </c>
      <c r="K1171" t="s">
        <v>2523</v>
      </c>
      <c r="L1171" t="s">
        <v>2523</v>
      </c>
      <c r="M1171" t="s">
        <v>2523</v>
      </c>
      <c r="N1171" t="s">
        <v>2523</v>
      </c>
      <c r="O1171">
        <v>600</v>
      </c>
      <c r="P1171">
        <v>600</v>
      </c>
      <c r="Q1171">
        <v>600</v>
      </c>
      <c r="R1171">
        <v>600</v>
      </c>
      <c r="S1171">
        <v>600</v>
      </c>
      <c r="T1171">
        <v>600</v>
      </c>
      <c r="U1171">
        <f t="shared" si="77"/>
        <v>1</v>
      </c>
    </row>
    <row r="1172" spans="1:21">
      <c r="A1172" t="str">
        <f t="shared" si="74"/>
        <v>40.1-27</v>
      </c>
      <c r="B1172">
        <f t="shared" si="75"/>
        <v>27</v>
      </c>
      <c r="C1172">
        <v>40</v>
      </c>
      <c r="D1172" t="s">
        <v>2023</v>
      </c>
      <c r="E1172" t="s">
        <v>1119</v>
      </c>
      <c r="F1172" t="s">
        <v>1175</v>
      </c>
      <c r="G1172">
        <v>24</v>
      </c>
      <c r="H1172">
        <f t="shared" si="76"/>
        <v>7200</v>
      </c>
      <c r="I1172">
        <v>600</v>
      </c>
      <c r="J1172">
        <v>600</v>
      </c>
      <c r="K1172">
        <v>600</v>
      </c>
      <c r="L1172">
        <v>600</v>
      </c>
      <c r="M1172">
        <v>600</v>
      </c>
      <c r="N1172">
        <v>600</v>
      </c>
      <c r="O1172">
        <v>600</v>
      </c>
      <c r="P1172">
        <v>600</v>
      </c>
      <c r="Q1172">
        <v>600</v>
      </c>
      <c r="R1172">
        <v>600</v>
      </c>
      <c r="S1172">
        <v>600</v>
      </c>
      <c r="T1172">
        <v>600</v>
      </c>
      <c r="U1172">
        <f t="shared" si="77"/>
        <v>1</v>
      </c>
    </row>
    <row r="1173" spans="1:21">
      <c r="A1173" t="str">
        <f t="shared" si="74"/>
        <v>40.1-28</v>
      </c>
      <c r="B1173">
        <f t="shared" si="75"/>
        <v>28</v>
      </c>
      <c r="C1173">
        <v>40</v>
      </c>
      <c r="D1173" t="s">
        <v>2010</v>
      </c>
      <c r="E1173" t="s">
        <v>1121</v>
      </c>
      <c r="F1173" t="s">
        <v>1175</v>
      </c>
      <c r="G1173">
        <v>24</v>
      </c>
      <c r="H1173">
        <f t="shared" si="76"/>
        <v>15610</v>
      </c>
      <c r="I1173" t="s">
        <v>2523</v>
      </c>
      <c r="J1173" t="s">
        <v>2523</v>
      </c>
      <c r="K1173" t="s">
        <v>2523</v>
      </c>
      <c r="L1173" t="s">
        <v>2523</v>
      </c>
      <c r="M1173" t="s">
        <v>2523</v>
      </c>
      <c r="N1173">
        <v>2230</v>
      </c>
      <c r="O1173">
        <v>2230</v>
      </c>
      <c r="P1173">
        <v>2230</v>
      </c>
      <c r="Q1173">
        <v>2230</v>
      </c>
      <c r="R1173">
        <v>2230</v>
      </c>
      <c r="S1173">
        <v>2230</v>
      </c>
      <c r="T1173">
        <v>2230</v>
      </c>
      <c r="U1173">
        <f t="shared" si="77"/>
        <v>2</v>
      </c>
    </row>
    <row r="1174" spans="1:21">
      <c r="A1174" t="str">
        <f t="shared" si="74"/>
        <v>40.1-29</v>
      </c>
      <c r="B1174">
        <f t="shared" si="75"/>
        <v>29</v>
      </c>
      <c r="C1174">
        <v>40</v>
      </c>
      <c r="D1174" t="s">
        <v>2025</v>
      </c>
      <c r="E1174" t="s">
        <v>1121</v>
      </c>
      <c r="F1174" t="s">
        <v>1175</v>
      </c>
      <c r="G1174">
        <v>24</v>
      </c>
      <c r="H1174">
        <f t="shared" si="76"/>
        <v>17840</v>
      </c>
      <c r="I1174">
        <v>2230</v>
      </c>
      <c r="J1174">
        <v>2230</v>
      </c>
      <c r="K1174">
        <v>2230</v>
      </c>
      <c r="L1174">
        <v>2230</v>
      </c>
      <c r="M1174">
        <v>2230</v>
      </c>
      <c r="N1174">
        <v>2230</v>
      </c>
      <c r="O1174">
        <v>2230</v>
      </c>
      <c r="P1174">
        <v>2230</v>
      </c>
      <c r="Q1174" t="s">
        <v>2523</v>
      </c>
      <c r="R1174" t="s">
        <v>2523</v>
      </c>
      <c r="S1174" t="s">
        <v>2523</v>
      </c>
      <c r="T1174" t="s">
        <v>2523</v>
      </c>
      <c r="U1174">
        <f t="shared" si="77"/>
        <v>1</v>
      </c>
    </row>
    <row r="1175" spans="1:21">
      <c r="A1175" t="str">
        <f t="shared" si="74"/>
        <v>40.1-30</v>
      </c>
      <c r="B1175">
        <f t="shared" si="75"/>
        <v>30</v>
      </c>
      <c r="C1175">
        <v>40</v>
      </c>
      <c r="D1175" t="s">
        <v>2026</v>
      </c>
      <c r="E1175" t="s">
        <v>1121</v>
      </c>
      <c r="F1175" t="s">
        <v>1175</v>
      </c>
      <c r="G1175">
        <v>24</v>
      </c>
      <c r="H1175">
        <f t="shared" si="76"/>
        <v>8920</v>
      </c>
      <c r="I1175">
        <v>2230</v>
      </c>
      <c r="J1175">
        <v>2230</v>
      </c>
      <c r="K1175">
        <v>2230</v>
      </c>
      <c r="L1175">
        <v>2230</v>
      </c>
      <c r="M1175" t="s">
        <v>2523</v>
      </c>
      <c r="N1175" t="s">
        <v>2523</v>
      </c>
      <c r="O1175" t="s">
        <v>2523</v>
      </c>
      <c r="P1175" t="s">
        <v>2523</v>
      </c>
      <c r="Q1175" t="s">
        <v>2523</v>
      </c>
      <c r="R1175" t="s">
        <v>2523</v>
      </c>
      <c r="S1175" t="s">
        <v>2523</v>
      </c>
      <c r="T1175" t="s">
        <v>2523</v>
      </c>
      <c r="U1175">
        <f t="shared" si="77"/>
        <v>1</v>
      </c>
    </row>
    <row r="1176" spans="1:21">
      <c r="A1176" t="str">
        <f t="shared" si="74"/>
        <v>40.1-31</v>
      </c>
      <c r="B1176">
        <f t="shared" si="75"/>
        <v>31</v>
      </c>
      <c r="C1176">
        <v>40</v>
      </c>
      <c r="D1176" t="s">
        <v>2027</v>
      </c>
      <c r="E1176" t="s">
        <v>1121</v>
      </c>
      <c r="F1176" t="s">
        <v>1175</v>
      </c>
      <c r="G1176">
        <v>24</v>
      </c>
      <c r="H1176">
        <f t="shared" si="76"/>
        <v>26760</v>
      </c>
      <c r="I1176">
        <v>2230</v>
      </c>
      <c r="J1176">
        <v>2230</v>
      </c>
      <c r="K1176">
        <v>2230</v>
      </c>
      <c r="L1176">
        <v>2230</v>
      </c>
      <c r="M1176">
        <v>2230</v>
      </c>
      <c r="N1176">
        <v>2230</v>
      </c>
      <c r="O1176">
        <v>2230</v>
      </c>
      <c r="P1176">
        <v>2230</v>
      </c>
      <c r="Q1176">
        <v>2230</v>
      </c>
      <c r="R1176">
        <v>2230</v>
      </c>
      <c r="S1176">
        <v>2230</v>
      </c>
      <c r="T1176">
        <v>2230</v>
      </c>
      <c r="U1176">
        <f t="shared" si="77"/>
        <v>1</v>
      </c>
    </row>
    <row r="1177" spans="1:21">
      <c r="A1177" t="str">
        <f t="shared" si="74"/>
        <v>40.1-32</v>
      </c>
      <c r="B1177">
        <f t="shared" si="75"/>
        <v>32</v>
      </c>
      <c r="C1177">
        <v>40</v>
      </c>
      <c r="D1177" t="s">
        <v>2028</v>
      </c>
      <c r="E1177" t="s">
        <v>1121</v>
      </c>
      <c r="F1177" t="s">
        <v>1175</v>
      </c>
      <c r="G1177">
        <v>24</v>
      </c>
      <c r="H1177">
        <f t="shared" si="76"/>
        <v>26760</v>
      </c>
      <c r="I1177">
        <v>2230</v>
      </c>
      <c r="J1177">
        <v>2230</v>
      </c>
      <c r="K1177">
        <v>2230</v>
      </c>
      <c r="L1177">
        <v>2230</v>
      </c>
      <c r="M1177">
        <v>2230</v>
      </c>
      <c r="N1177">
        <v>2230</v>
      </c>
      <c r="O1177">
        <v>2230</v>
      </c>
      <c r="P1177">
        <v>2230</v>
      </c>
      <c r="Q1177">
        <v>2230</v>
      </c>
      <c r="R1177">
        <v>2230</v>
      </c>
      <c r="S1177">
        <v>2230</v>
      </c>
      <c r="T1177">
        <v>2230</v>
      </c>
      <c r="U1177">
        <f t="shared" si="77"/>
        <v>1</v>
      </c>
    </row>
    <row r="1178" spans="1:21">
      <c r="A1178" t="str">
        <f t="shared" si="74"/>
        <v>40.1-33</v>
      </c>
      <c r="B1178">
        <f t="shared" si="75"/>
        <v>33</v>
      </c>
      <c r="C1178">
        <v>40</v>
      </c>
      <c r="D1178" t="s">
        <v>2029</v>
      </c>
      <c r="E1178" t="s">
        <v>1121</v>
      </c>
      <c r="F1178" t="s">
        <v>1175</v>
      </c>
      <c r="G1178">
        <v>24</v>
      </c>
      <c r="H1178">
        <f t="shared" si="76"/>
        <v>26760</v>
      </c>
      <c r="I1178">
        <v>2230</v>
      </c>
      <c r="J1178">
        <v>2230</v>
      </c>
      <c r="K1178">
        <v>2230</v>
      </c>
      <c r="L1178">
        <v>2230</v>
      </c>
      <c r="M1178">
        <v>2230</v>
      </c>
      <c r="N1178">
        <v>2230</v>
      </c>
      <c r="O1178">
        <v>2230</v>
      </c>
      <c r="P1178">
        <v>2230</v>
      </c>
      <c r="Q1178">
        <v>2230</v>
      </c>
      <c r="R1178">
        <v>2230</v>
      </c>
      <c r="S1178">
        <v>2230</v>
      </c>
      <c r="T1178">
        <v>2230</v>
      </c>
      <c r="U1178">
        <f t="shared" si="77"/>
        <v>1</v>
      </c>
    </row>
    <row r="1179" spans="1:21">
      <c r="A1179" t="str">
        <f t="shared" si="74"/>
        <v>40.1-34</v>
      </c>
      <c r="B1179">
        <f t="shared" si="75"/>
        <v>34</v>
      </c>
      <c r="C1179">
        <v>40</v>
      </c>
      <c r="D1179" t="s">
        <v>2030</v>
      </c>
      <c r="E1179" t="s">
        <v>1178</v>
      </c>
      <c r="F1179" t="s">
        <v>1175</v>
      </c>
      <c r="G1179">
        <v>12</v>
      </c>
      <c r="H1179">
        <f t="shared" si="76"/>
        <v>6110</v>
      </c>
      <c r="I1179">
        <v>6110</v>
      </c>
      <c r="J1179" t="s">
        <v>2523</v>
      </c>
      <c r="K1179" t="s">
        <v>2523</v>
      </c>
      <c r="L1179" t="s">
        <v>2523</v>
      </c>
      <c r="M1179" t="s">
        <v>2523</v>
      </c>
      <c r="N1179" t="s">
        <v>2523</v>
      </c>
      <c r="O1179" t="s">
        <v>2523</v>
      </c>
      <c r="P1179" t="s">
        <v>2523</v>
      </c>
      <c r="Q1179" t="s">
        <v>2523</v>
      </c>
      <c r="R1179" t="s">
        <v>2523</v>
      </c>
      <c r="S1179" t="s">
        <v>2523</v>
      </c>
      <c r="T1179" t="s">
        <v>2523</v>
      </c>
      <c r="U1179">
        <f t="shared" si="77"/>
        <v>1</v>
      </c>
    </row>
    <row r="1180" spans="1:21">
      <c r="A1180" t="str">
        <f t="shared" si="74"/>
        <v>40.1-35</v>
      </c>
      <c r="B1180">
        <f t="shared" si="75"/>
        <v>35</v>
      </c>
      <c r="C1180">
        <v>40</v>
      </c>
      <c r="D1180" t="s">
        <v>2487</v>
      </c>
      <c r="E1180" t="s">
        <v>1178</v>
      </c>
      <c r="F1180" t="s">
        <v>1175</v>
      </c>
      <c r="G1180">
        <v>12</v>
      </c>
      <c r="H1180">
        <f t="shared" si="76"/>
        <v>61100</v>
      </c>
      <c r="I1180" t="s">
        <v>2523</v>
      </c>
      <c r="J1180" t="s">
        <v>2523</v>
      </c>
      <c r="K1180">
        <v>6110</v>
      </c>
      <c r="L1180">
        <v>6110</v>
      </c>
      <c r="M1180">
        <v>6110</v>
      </c>
      <c r="N1180">
        <v>6110</v>
      </c>
      <c r="O1180">
        <v>6110</v>
      </c>
      <c r="P1180">
        <v>6110</v>
      </c>
      <c r="Q1180">
        <v>6110</v>
      </c>
      <c r="R1180">
        <v>6110</v>
      </c>
      <c r="S1180">
        <v>6110</v>
      </c>
      <c r="T1180">
        <v>6110</v>
      </c>
      <c r="U1180">
        <f t="shared" si="77"/>
        <v>1</v>
      </c>
    </row>
    <row r="1181" spans="1:21">
      <c r="A1181" t="str">
        <f t="shared" si="74"/>
        <v>40.1-36</v>
      </c>
      <c r="B1181">
        <f t="shared" si="75"/>
        <v>36</v>
      </c>
      <c r="C1181">
        <v>40</v>
      </c>
      <c r="D1181" t="s">
        <v>2005</v>
      </c>
      <c r="E1181" t="s">
        <v>1124</v>
      </c>
      <c r="F1181" t="s">
        <v>1171</v>
      </c>
      <c r="G1181">
        <v>60</v>
      </c>
      <c r="H1181">
        <f t="shared" si="76"/>
        <v>9840</v>
      </c>
      <c r="I1181">
        <v>820</v>
      </c>
      <c r="J1181">
        <v>820</v>
      </c>
      <c r="K1181">
        <v>820</v>
      </c>
      <c r="L1181">
        <v>820</v>
      </c>
      <c r="M1181">
        <v>820</v>
      </c>
      <c r="N1181">
        <v>820</v>
      </c>
      <c r="O1181">
        <v>820</v>
      </c>
      <c r="P1181">
        <v>820</v>
      </c>
      <c r="Q1181">
        <v>820</v>
      </c>
      <c r="R1181">
        <v>820</v>
      </c>
      <c r="S1181">
        <v>820</v>
      </c>
      <c r="T1181">
        <v>820</v>
      </c>
      <c r="U1181">
        <f t="shared" si="77"/>
        <v>1</v>
      </c>
    </row>
    <row r="1182" spans="1:21">
      <c r="A1182" t="str">
        <f t="shared" si="74"/>
        <v>40.1-37</v>
      </c>
      <c r="B1182">
        <f t="shared" si="75"/>
        <v>37</v>
      </c>
      <c r="C1182">
        <v>40</v>
      </c>
      <c r="D1182" t="s">
        <v>2488</v>
      </c>
      <c r="E1182" t="s">
        <v>1120</v>
      </c>
      <c r="F1182" t="s">
        <v>1171</v>
      </c>
      <c r="G1182">
        <v>60</v>
      </c>
      <c r="H1182">
        <f t="shared" si="76"/>
        <v>30800</v>
      </c>
      <c r="I1182" t="s">
        <v>2523</v>
      </c>
      <c r="J1182">
        <v>2800</v>
      </c>
      <c r="K1182">
        <v>2800</v>
      </c>
      <c r="L1182">
        <v>2800</v>
      </c>
      <c r="M1182">
        <v>2800</v>
      </c>
      <c r="N1182">
        <v>2800</v>
      </c>
      <c r="O1182">
        <v>2800</v>
      </c>
      <c r="P1182">
        <v>2800</v>
      </c>
      <c r="Q1182">
        <v>2800</v>
      </c>
      <c r="R1182">
        <v>2800</v>
      </c>
      <c r="S1182">
        <v>2800</v>
      </c>
      <c r="T1182">
        <v>2800</v>
      </c>
      <c r="U1182">
        <f t="shared" si="77"/>
        <v>1</v>
      </c>
    </row>
    <row r="1183" spans="1:21">
      <c r="A1183" t="str">
        <f t="shared" si="74"/>
        <v>40.1-38</v>
      </c>
      <c r="B1183">
        <f t="shared" si="75"/>
        <v>38</v>
      </c>
      <c r="C1183">
        <v>40</v>
      </c>
      <c r="D1183" t="s">
        <v>2031</v>
      </c>
      <c r="E1183" t="s">
        <v>1122</v>
      </c>
      <c r="F1183" t="s">
        <v>1171</v>
      </c>
      <c r="G1183">
        <v>30</v>
      </c>
      <c r="H1183">
        <f t="shared" ref="H1183:H1244" si="78">SUM(I1183:T1183)</f>
        <v>46500</v>
      </c>
      <c r="I1183">
        <v>7750</v>
      </c>
      <c r="J1183">
        <v>7750</v>
      </c>
      <c r="K1183">
        <v>7750</v>
      </c>
      <c r="L1183">
        <v>7750</v>
      </c>
      <c r="M1183">
        <v>7750</v>
      </c>
      <c r="N1183">
        <v>7750</v>
      </c>
      <c r="O1183" t="s">
        <v>2523</v>
      </c>
      <c r="P1183" t="s">
        <v>2523</v>
      </c>
      <c r="Q1183" t="s">
        <v>2523</v>
      </c>
      <c r="R1183" t="s">
        <v>2523</v>
      </c>
      <c r="S1183" t="s">
        <v>2523</v>
      </c>
      <c r="T1183" t="s">
        <v>2523</v>
      </c>
      <c r="U1183">
        <f t="shared" si="77"/>
        <v>1</v>
      </c>
    </row>
    <row r="1184" spans="1:21">
      <c r="A1184" t="str">
        <f t="shared" si="74"/>
        <v>40.1-39</v>
      </c>
      <c r="B1184">
        <f t="shared" si="75"/>
        <v>39</v>
      </c>
      <c r="C1184">
        <v>40</v>
      </c>
      <c r="D1184" t="s">
        <v>2830</v>
      </c>
      <c r="E1184" t="s">
        <v>1122</v>
      </c>
      <c r="F1184" t="s">
        <v>1171</v>
      </c>
      <c r="G1184">
        <v>30</v>
      </c>
      <c r="H1184">
        <f t="shared" si="78"/>
        <v>15500</v>
      </c>
      <c r="I1184" t="s">
        <v>2523</v>
      </c>
      <c r="J1184" t="s">
        <v>2523</v>
      </c>
      <c r="K1184" t="s">
        <v>2523</v>
      </c>
      <c r="L1184" t="s">
        <v>2523</v>
      </c>
      <c r="M1184" t="s">
        <v>2523</v>
      </c>
      <c r="N1184" t="s">
        <v>2523</v>
      </c>
      <c r="O1184" t="s">
        <v>2523</v>
      </c>
      <c r="P1184" t="s">
        <v>2523</v>
      </c>
      <c r="Q1184" t="s">
        <v>2523</v>
      </c>
      <c r="R1184" t="s">
        <v>2523</v>
      </c>
      <c r="S1184">
        <v>7750</v>
      </c>
      <c r="T1184">
        <v>7750</v>
      </c>
      <c r="U1184">
        <f t="shared" si="77"/>
        <v>1</v>
      </c>
    </row>
    <row r="1185" spans="1:21">
      <c r="A1185" t="str">
        <f t="shared" si="74"/>
        <v>41.1-1</v>
      </c>
      <c r="B1185">
        <f t="shared" si="75"/>
        <v>1</v>
      </c>
      <c r="C1185">
        <v>41</v>
      </c>
      <c r="D1185" t="s">
        <v>2489</v>
      </c>
      <c r="E1185" t="s">
        <v>1174</v>
      </c>
      <c r="F1185" t="s">
        <v>1175</v>
      </c>
      <c r="G1185">
        <v>48</v>
      </c>
      <c r="H1185">
        <f t="shared" si="78"/>
        <v>22960</v>
      </c>
      <c r="I1185" t="s">
        <v>2523</v>
      </c>
      <c r="J1185" t="s">
        <v>2523</v>
      </c>
      <c r="K1185" t="s">
        <v>2523</v>
      </c>
      <c r="L1185" t="s">
        <v>2523</v>
      </c>
      <c r="M1185" t="s">
        <v>2523</v>
      </c>
      <c r="N1185">
        <v>3280</v>
      </c>
      <c r="O1185">
        <v>3280</v>
      </c>
      <c r="P1185">
        <v>3280</v>
      </c>
      <c r="Q1185">
        <v>3280</v>
      </c>
      <c r="R1185">
        <v>3280</v>
      </c>
      <c r="S1185">
        <v>3280</v>
      </c>
      <c r="T1185">
        <v>3280</v>
      </c>
      <c r="U1185">
        <f t="shared" si="77"/>
        <v>1</v>
      </c>
    </row>
    <row r="1186" spans="1:21">
      <c r="A1186" t="str">
        <f t="shared" ref="A1186:A1249" si="79">CONCATENATE(C1186,".1-",B1186)</f>
        <v>41.1-2</v>
      </c>
      <c r="B1186">
        <f t="shared" ref="B1186:B1249" si="80">IF(C1186&lt;&gt;C1185,1,B1185+1)</f>
        <v>2</v>
      </c>
      <c r="C1186">
        <v>41</v>
      </c>
      <c r="D1186" t="s">
        <v>2034</v>
      </c>
      <c r="E1186" t="s">
        <v>1174</v>
      </c>
      <c r="F1186" t="s">
        <v>1175</v>
      </c>
      <c r="G1186">
        <v>48</v>
      </c>
      <c r="H1186">
        <f t="shared" si="78"/>
        <v>39360</v>
      </c>
      <c r="I1186">
        <v>3280</v>
      </c>
      <c r="J1186">
        <v>3280</v>
      </c>
      <c r="K1186">
        <v>3280</v>
      </c>
      <c r="L1186">
        <v>3280</v>
      </c>
      <c r="M1186">
        <v>3280</v>
      </c>
      <c r="N1186">
        <v>3280</v>
      </c>
      <c r="O1186">
        <v>3280</v>
      </c>
      <c r="P1186">
        <v>3280</v>
      </c>
      <c r="Q1186">
        <v>3280</v>
      </c>
      <c r="R1186">
        <v>3280</v>
      </c>
      <c r="S1186">
        <v>3280</v>
      </c>
      <c r="T1186">
        <v>3280</v>
      </c>
      <c r="U1186">
        <f t="shared" si="77"/>
        <v>1</v>
      </c>
    </row>
    <row r="1187" spans="1:21">
      <c r="A1187" t="str">
        <f t="shared" si="79"/>
        <v>41.1-3</v>
      </c>
      <c r="B1187">
        <f t="shared" si="80"/>
        <v>3</v>
      </c>
      <c r="C1187">
        <v>41</v>
      </c>
      <c r="D1187" t="s">
        <v>2035</v>
      </c>
      <c r="E1187" t="s">
        <v>1174</v>
      </c>
      <c r="F1187" t="s">
        <v>1175</v>
      </c>
      <c r="G1187">
        <v>48</v>
      </c>
      <c r="H1187">
        <f t="shared" si="78"/>
        <v>39360</v>
      </c>
      <c r="I1187">
        <v>3280</v>
      </c>
      <c r="J1187">
        <v>3280</v>
      </c>
      <c r="K1187">
        <v>3280</v>
      </c>
      <c r="L1187">
        <v>3280</v>
      </c>
      <c r="M1187">
        <v>3280</v>
      </c>
      <c r="N1187">
        <v>3280</v>
      </c>
      <c r="O1187">
        <v>3280</v>
      </c>
      <c r="P1187">
        <v>3280</v>
      </c>
      <c r="Q1187">
        <v>3280</v>
      </c>
      <c r="R1187">
        <v>3280</v>
      </c>
      <c r="S1187">
        <v>3280</v>
      </c>
      <c r="T1187">
        <v>3280</v>
      </c>
      <c r="U1187">
        <f t="shared" si="77"/>
        <v>1</v>
      </c>
    </row>
    <row r="1188" spans="1:21">
      <c r="A1188" t="str">
        <f t="shared" si="79"/>
        <v>41.1-4</v>
      </c>
      <c r="B1188">
        <f t="shared" si="80"/>
        <v>4</v>
      </c>
      <c r="C1188">
        <v>41</v>
      </c>
      <c r="D1188" t="s">
        <v>2490</v>
      </c>
      <c r="E1188" t="s">
        <v>1119</v>
      </c>
      <c r="F1188" t="s">
        <v>1175</v>
      </c>
      <c r="G1188">
        <v>24</v>
      </c>
      <c r="H1188">
        <f t="shared" si="78"/>
        <v>3000</v>
      </c>
      <c r="I1188" t="s">
        <v>2523</v>
      </c>
      <c r="J1188" t="s">
        <v>2523</v>
      </c>
      <c r="K1188" t="s">
        <v>2523</v>
      </c>
      <c r="L1188">
        <v>600</v>
      </c>
      <c r="M1188">
        <v>600</v>
      </c>
      <c r="N1188">
        <v>600</v>
      </c>
      <c r="O1188">
        <v>600</v>
      </c>
      <c r="P1188">
        <v>600</v>
      </c>
      <c r="Q1188" t="s">
        <v>2523</v>
      </c>
      <c r="R1188" t="s">
        <v>2523</v>
      </c>
      <c r="S1188" t="s">
        <v>2523</v>
      </c>
      <c r="T1188" t="s">
        <v>2523</v>
      </c>
      <c r="U1188">
        <f t="shared" si="77"/>
        <v>1</v>
      </c>
    </row>
    <row r="1189" spans="1:21">
      <c r="A1189" t="str">
        <f t="shared" si="79"/>
        <v>41.1-5</v>
      </c>
      <c r="B1189">
        <f t="shared" si="80"/>
        <v>5</v>
      </c>
      <c r="C1189">
        <v>41</v>
      </c>
      <c r="D1189" t="s">
        <v>2036</v>
      </c>
      <c r="E1189" t="s">
        <v>1119</v>
      </c>
      <c r="F1189" t="s">
        <v>1175</v>
      </c>
      <c r="G1189">
        <v>24</v>
      </c>
      <c r="H1189">
        <f t="shared" si="78"/>
        <v>7200</v>
      </c>
      <c r="I1189">
        <v>600</v>
      </c>
      <c r="J1189">
        <v>600</v>
      </c>
      <c r="K1189">
        <v>600</v>
      </c>
      <c r="L1189">
        <v>600</v>
      </c>
      <c r="M1189">
        <v>600</v>
      </c>
      <c r="N1189">
        <v>600</v>
      </c>
      <c r="O1189">
        <v>600</v>
      </c>
      <c r="P1189">
        <v>600</v>
      </c>
      <c r="Q1189">
        <v>600</v>
      </c>
      <c r="R1189">
        <v>600</v>
      </c>
      <c r="S1189">
        <v>600</v>
      </c>
      <c r="T1189">
        <v>600</v>
      </c>
      <c r="U1189">
        <f t="shared" si="77"/>
        <v>1</v>
      </c>
    </row>
    <row r="1190" spans="1:21">
      <c r="A1190" t="str">
        <f t="shared" si="79"/>
        <v>41.1-6</v>
      </c>
      <c r="B1190">
        <f t="shared" si="80"/>
        <v>6</v>
      </c>
      <c r="C1190">
        <v>41</v>
      </c>
      <c r="D1190" t="s">
        <v>2491</v>
      </c>
      <c r="E1190" t="s">
        <v>1119</v>
      </c>
      <c r="F1190" t="s">
        <v>1175</v>
      </c>
      <c r="G1190">
        <v>24</v>
      </c>
      <c r="H1190">
        <f t="shared" si="78"/>
        <v>7200</v>
      </c>
      <c r="I1190">
        <v>600</v>
      </c>
      <c r="J1190">
        <v>600</v>
      </c>
      <c r="K1190">
        <v>600</v>
      </c>
      <c r="L1190">
        <v>600</v>
      </c>
      <c r="M1190">
        <v>600</v>
      </c>
      <c r="N1190">
        <v>600</v>
      </c>
      <c r="O1190">
        <v>600</v>
      </c>
      <c r="P1190">
        <v>600</v>
      </c>
      <c r="Q1190">
        <v>600</v>
      </c>
      <c r="R1190">
        <v>600</v>
      </c>
      <c r="S1190">
        <v>600</v>
      </c>
      <c r="T1190">
        <v>600</v>
      </c>
      <c r="U1190">
        <f t="shared" si="77"/>
        <v>1</v>
      </c>
    </row>
    <row r="1191" spans="1:21">
      <c r="A1191" t="str">
        <f t="shared" si="79"/>
        <v>41.1-7</v>
      </c>
      <c r="B1191">
        <f t="shared" si="80"/>
        <v>7</v>
      </c>
      <c r="C1191">
        <v>41</v>
      </c>
      <c r="D1191" t="s">
        <v>2037</v>
      </c>
      <c r="E1191" t="s">
        <v>1119</v>
      </c>
      <c r="F1191" t="s">
        <v>1175</v>
      </c>
      <c r="G1191">
        <v>24</v>
      </c>
      <c r="H1191">
        <f t="shared" si="78"/>
        <v>7200</v>
      </c>
      <c r="I1191">
        <v>600</v>
      </c>
      <c r="J1191">
        <v>600</v>
      </c>
      <c r="K1191">
        <v>600</v>
      </c>
      <c r="L1191">
        <v>600</v>
      </c>
      <c r="M1191">
        <v>600</v>
      </c>
      <c r="N1191">
        <v>600</v>
      </c>
      <c r="O1191">
        <v>600</v>
      </c>
      <c r="P1191">
        <v>600</v>
      </c>
      <c r="Q1191">
        <v>600</v>
      </c>
      <c r="R1191">
        <v>600</v>
      </c>
      <c r="S1191">
        <v>600</v>
      </c>
      <c r="T1191">
        <v>600</v>
      </c>
      <c r="U1191">
        <f t="shared" si="77"/>
        <v>1</v>
      </c>
    </row>
    <row r="1192" spans="1:21">
      <c r="A1192" t="str">
        <f t="shared" si="79"/>
        <v>41.1-8</v>
      </c>
      <c r="B1192">
        <f t="shared" si="80"/>
        <v>8</v>
      </c>
      <c r="C1192">
        <v>41</v>
      </c>
      <c r="D1192" t="s">
        <v>2038</v>
      </c>
      <c r="E1192" t="s">
        <v>1119</v>
      </c>
      <c r="F1192" t="s">
        <v>1175</v>
      </c>
      <c r="G1192">
        <v>24</v>
      </c>
      <c r="H1192">
        <f t="shared" si="78"/>
        <v>6600</v>
      </c>
      <c r="I1192">
        <v>600</v>
      </c>
      <c r="J1192">
        <v>600</v>
      </c>
      <c r="K1192">
        <v>600</v>
      </c>
      <c r="L1192">
        <v>600</v>
      </c>
      <c r="M1192">
        <v>600</v>
      </c>
      <c r="N1192">
        <v>600</v>
      </c>
      <c r="O1192">
        <v>600</v>
      </c>
      <c r="P1192">
        <v>600</v>
      </c>
      <c r="Q1192">
        <v>600</v>
      </c>
      <c r="R1192">
        <v>600</v>
      </c>
      <c r="S1192">
        <v>600</v>
      </c>
      <c r="T1192" t="s">
        <v>2523</v>
      </c>
      <c r="U1192">
        <f t="shared" si="77"/>
        <v>1</v>
      </c>
    </row>
    <row r="1193" spans="1:21">
      <c r="A1193" t="str">
        <f t="shared" si="79"/>
        <v>41.1-9</v>
      </c>
      <c r="B1193">
        <f t="shared" si="80"/>
        <v>9</v>
      </c>
      <c r="C1193">
        <v>41</v>
      </c>
      <c r="D1193" t="s">
        <v>2039</v>
      </c>
      <c r="E1193" t="s">
        <v>1119</v>
      </c>
      <c r="F1193" t="s">
        <v>1175</v>
      </c>
      <c r="G1193">
        <v>24</v>
      </c>
      <c r="H1193">
        <f t="shared" si="78"/>
        <v>5400</v>
      </c>
      <c r="I1193">
        <v>600</v>
      </c>
      <c r="J1193">
        <v>600</v>
      </c>
      <c r="K1193">
        <v>600</v>
      </c>
      <c r="L1193">
        <v>600</v>
      </c>
      <c r="M1193">
        <v>600</v>
      </c>
      <c r="N1193">
        <v>600</v>
      </c>
      <c r="O1193">
        <v>600</v>
      </c>
      <c r="P1193">
        <v>600</v>
      </c>
      <c r="Q1193">
        <v>600</v>
      </c>
      <c r="R1193" t="s">
        <v>2523</v>
      </c>
      <c r="S1193" t="s">
        <v>2523</v>
      </c>
      <c r="T1193" t="s">
        <v>2523</v>
      </c>
      <c r="U1193">
        <f t="shared" si="77"/>
        <v>1</v>
      </c>
    </row>
    <row r="1194" spans="1:21">
      <c r="A1194" t="str">
        <f t="shared" si="79"/>
        <v>41.1-10</v>
      </c>
      <c r="B1194">
        <f t="shared" si="80"/>
        <v>10</v>
      </c>
      <c r="C1194">
        <v>41</v>
      </c>
      <c r="D1194" t="s">
        <v>2040</v>
      </c>
      <c r="E1194" t="s">
        <v>1119</v>
      </c>
      <c r="F1194" t="s">
        <v>1175</v>
      </c>
      <c r="G1194">
        <v>24</v>
      </c>
      <c r="H1194">
        <f t="shared" si="78"/>
        <v>7200</v>
      </c>
      <c r="I1194">
        <v>600</v>
      </c>
      <c r="J1194">
        <v>600</v>
      </c>
      <c r="K1194">
        <v>600</v>
      </c>
      <c r="L1194">
        <v>600</v>
      </c>
      <c r="M1194">
        <v>600</v>
      </c>
      <c r="N1194">
        <v>600</v>
      </c>
      <c r="O1194">
        <v>600</v>
      </c>
      <c r="P1194">
        <v>600</v>
      </c>
      <c r="Q1194">
        <v>600</v>
      </c>
      <c r="R1194">
        <v>600</v>
      </c>
      <c r="S1194">
        <v>600</v>
      </c>
      <c r="T1194">
        <v>600</v>
      </c>
      <c r="U1194">
        <f t="shared" si="77"/>
        <v>1</v>
      </c>
    </row>
    <row r="1195" spans="1:21">
      <c r="A1195" t="str">
        <f t="shared" si="79"/>
        <v>41.1-11</v>
      </c>
      <c r="B1195">
        <f t="shared" si="80"/>
        <v>11</v>
      </c>
      <c r="C1195">
        <v>41</v>
      </c>
      <c r="D1195" t="s">
        <v>2041</v>
      </c>
      <c r="E1195" t="s">
        <v>1119</v>
      </c>
      <c r="F1195" t="s">
        <v>1175</v>
      </c>
      <c r="G1195">
        <v>24</v>
      </c>
      <c r="H1195">
        <f t="shared" si="78"/>
        <v>4200</v>
      </c>
      <c r="I1195">
        <v>600</v>
      </c>
      <c r="J1195">
        <v>600</v>
      </c>
      <c r="K1195">
        <v>600</v>
      </c>
      <c r="L1195">
        <v>600</v>
      </c>
      <c r="M1195">
        <v>600</v>
      </c>
      <c r="N1195">
        <v>600</v>
      </c>
      <c r="O1195">
        <v>600</v>
      </c>
      <c r="P1195" t="s">
        <v>2523</v>
      </c>
      <c r="Q1195" t="s">
        <v>2523</v>
      </c>
      <c r="R1195" t="s">
        <v>2523</v>
      </c>
      <c r="S1195" t="s">
        <v>2523</v>
      </c>
      <c r="T1195" t="s">
        <v>2523</v>
      </c>
      <c r="U1195">
        <f t="shared" si="77"/>
        <v>1</v>
      </c>
    </row>
    <row r="1196" spans="1:21">
      <c r="A1196" t="str">
        <f t="shared" si="79"/>
        <v>41.1-12</v>
      </c>
      <c r="B1196">
        <f t="shared" si="80"/>
        <v>12</v>
      </c>
      <c r="C1196">
        <v>41</v>
      </c>
      <c r="D1196" t="s">
        <v>2042</v>
      </c>
      <c r="E1196" t="s">
        <v>1121</v>
      </c>
      <c r="F1196" t="s">
        <v>1175</v>
      </c>
      <c r="G1196">
        <v>24</v>
      </c>
      <c r="H1196">
        <f t="shared" si="78"/>
        <v>26760</v>
      </c>
      <c r="I1196">
        <v>2230</v>
      </c>
      <c r="J1196">
        <v>2230</v>
      </c>
      <c r="K1196">
        <v>2230</v>
      </c>
      <c r="L1196">
        <v>2230</v>
      </c>
      <c r="M1196">
        <v>2230</v>
      </c>
      <c r="N1196">
        <v>2230</v>
      </c>
      <c r="O1196">
        <v>2230</v>
      </c>
      <c r="P1196">
        <v>2230</v>
      </c>
      <c r="Q1196">
        <v>2230</v>
      </c>
      <c r="R1196">
        <v>2230</v>
      </c>
      <c r="S1196">
        <v>2230</v>
      </c>
      <c r="T1196">
        <v>2230</v>
      </c>
      <c r="U1196">
        <f t="shared" si="77"/>
        <v>1</v>
      </c>
    </row>
    <row r="1197" spans="1:21">
      <c r="A1197" t="str">
        <f t="shared" si="79"/>
        <v>41.1-13</v>
      </c>
      <c r="B1197">
        <f t="shared" si="80"/>
        <v>13</v>
      </c>
      <c r="C1197">
        <v>41</v>
      </c>
      <c r="D1197" t="s">
        <v>2043</v>
      </c>
      <c r="E1197" t="s">
        <v>1121</v>
      </c>
      <c r="F1197" t="s">
        <v>1175</v>
      </c>
      <c r="G1197">
        <v>24</v>
      </c>
      <c r="H1197">
        <f t="shared" si="78"/>
        <v>26760</v>
      </c>
      <c r="I1197">
        <v>2230</v>
      </c>
      <c r="J1197">
        <v>2230</v>
      </c>
      <c r="K1197">
        <v>2230</v>
      </c>
      <c r="L1197">
        <v>2230</v>
      </c>
      <c r="M1197">
        <v>2230</v>
      </c>
      <c r="N1197">
        <v>2230</v>
      </c>
      <c r="O1197">
        <v>2230</v>
      </c>
      <c r="P1197">
        <v>2230</v>
      </c>
      <c r="Q1197">
        <v>2230</v>
      </c>
      <c r="R1197">
        <v>2230</v>
      </c>
      <c r="S1197">
        <v>2230</v>
      </c>
      <c r="T1197">
        <v>2230</v>
      </c>
      <c r="U1197">
        <f t="shared" si="77"/>
        <v>1</v>
      </c>
    </row>
    <row r="1198" spans="1:21">
      <c r="A1198" t="str">
        <f t="shared" si="79"/>
        <v>41.1-14</v>
      </c>
      <c r="B1198">
        <f t="shared" si="80"/>
        <v>14</v>
      </c>
      <c r="C1198">
        <v>41</v>
      </c>
      <c r="D1198" t="s">
        <v>2044</v>
      </c>
      <c r="E1198" t="s">
        <v>1121</v>
      </c>
      <c r="F1198" t="s">
        <v>1175</v>
      </c>
      <c r="G1198">
        <v>24</v>
      </c>
      <c r="H1198">
        <f t="shared" si="78"/>
        <v>13380</v>
      </c>
      <c r="I1198">
        <v>2230</v>
      </c>
      <c r="J1198">
        <v>2230</v>
      </c>
      <c r="K1198">
        <v>2230</v>
      </c>
      <c r="L1198">
        <v>2230</v>
      </c>
      <c r="M1198">
        <v>2230</v>
      </c>
      <c r="N1198">
        <v>2230</v>
      </c>
      <c r="O1198" t="s">
        <v>2523</v>
      </c>
      <c r="P1198" t="s">
        <v>2523</v>
      </c>
      <c r="Q1198" t="s">
        <v>2523</v>
      </c>
      <c r="R1198" t="s">
        <v>2523</v>
      </c>
      <c r="S1198" t="s">
        <v>2523</v>
      </c>
      <c r="T1198" t="s">
        <v>2523</v>
      </c>
      <c r="U1198">
        <f t="shared" si="77"/>
        <v>1</v>
      </c>
    </row>
    <row r="1199" spans="1:21">
      <c r="A1199" t="str">
        <f t="shared" si="79"/>
        <v>41.1-15</v>
      </c>
      <c r="B1199">
        <f t="shared" si="80"/>
        <v>15</v>
      </c>
      <c r="C1199">
        <v>41</v>
      </c>
      <c r="D1199" t="s">
        <v>2045</v>
      </c>
      <c r="E1199" t="s">
        <v>1121</v>
      </c>
      <c r="F1199" t="s">
        <v>1175</v>
      </c>
      <c r="G1199">
        <v>24</v>
      </c>
      <c r="H1199">
        <f t="shared" si="78"/>
        <v>4460</v>
      </c>
      <c r="I1199">
        <v>2230</v>
      </c>
      <c r="J1199">
        <v>2230</v>
      </c>
      <c r="K1199" t="s">
        <v>2523</v>
      </c>
      <c r="L1199" t="s">
        <v>2523</v>
      </c>
      <c r="M1199" t="s">
        <v>2523</v>
      </c>
      <c r="N1199" t="s">
        <v>2523</v>
      </c>
      <c r="O1199" t="s">
        <v>2523</v>
      </c>
      <c r="P1199" t="s">
        <v>2523</v>
      </c>
      <c r="Q1199" t="s">
        <v>2523</v>
      </c>
      <c r="R1199" t="s">
        <v>2523</v>
      </c>
      <c r="S1199" t="s">
        <v>2523</v>
      </c>
      <c r="T1199" t="s">
        <v>2523</v>
      </c>
      <c r="U1199">
        <f t="shared" si="77"/>
        <v>1</v>
      </c>
    </row>
    <row r="1200" spans="1:21">
      <c r="A1200" t="str">
        <f t="shared" si="79"/>
        <v>41.1-16</v>
      </c>
      <c r="B1200">
        <f t="shared" si="80"/>
        <v>16</v>
      </c>
      <c r="C1200">
        <v>41</v>
      </c>
      <c r="D1200" t="s">
        <v>2046</v>
      </c>
      <c r="E1200" t="s">
        <v>1121</v>
      </c>
      <c r="F1200" t="s">
        <v>1175</v>
      </c>
      <c r="G1200">
        <v>24</v>
      </c>
      <c r="H1200">
        <f t="shared" si="78"/>
        <v>26760</v>
      </c>
      <c r="I1200">
        <v>2230</v>
      </c>
      <c r="J1200">
        <v>2230</v>
      </c>
      <c r="K1200">
        <v>2230</v>
      </c>
      <c r="L1200">
        <v>2230</v>
      </c>
      <c r="M1200">
        <v>2230</v>
      </c>
      <c r="N1200">
        <v>2230</v>
      </c>
      <c r="O1200">
        <v>2230</v>
      </c>
      <c r="P1200">
        <v>2230</v>
      </c>
      <c r="Q1200">
        <v>2230</v>
      </c>
      <c r="R1200">
        <v>2230</v>
      </c>
      <c r="S1200">
        <v>2230</v>
      </c>
      <c r="T1200">
        <v>2230</v>
      </c>
      <c r="U1200">
        <f t="shared" si="77"/>
        <v>1</v>
      </c>
    </row>
    <row r="1201" spans="1:21">
      <c r="A1201" t="str">
        <f t="shared" si="79"/>
        <v>41.1-17</v>
      </c>
      <c r="B1201">
        <f t="shared" si="80"/>
        <v>17</v>
      </c>
      <c r="C1201">
        <v>41</v>
      </c>
      <c r="D1201" t="s">
        <v>2047</v>
      </c>
      <c r="E1201" t="s">
        <v>1178</v>
      </c>
      <c r="F1201" t="s">
        <v>1175</v>
      </c>
      <c r="G1201">
        <v>12</v>
      </c>
      <c r="H1201">
        <f t="shared" si="78"/>
        <v>73320</v>
      </c>
      <c r="I1201">
        <v>6110</v>
      </c>
      <c r="J1201">
        <v>6110</v>
      </c>
      <c r="K1201">
        <v>6110</v>
      </c>
      <c r="L1201">
        <v>6110</v>
      </c>
      <c r="M1201">
        <v>6110</v>
      </c>
      <c r="N1201">
        <v>6110</v>
      </c>
      <c r="O1201">
        <v>6110</v>
      </c>
      <c r="P1201">
        <v>6110</v>
      </c>
      <c r="Q1201">
        <v>6110</v>
      </c>
      <c r="R1201">
        <v>6110</v>
      </c>
      <c r="S1201">
        <v>6110</v>
      </c>
      <c r="T1201">
        <v>6110</v>
      </c>
      <c r="U1201">
        <f t="shared" si="77"/>
        <v>1</v>
      </c>
    </row>
    <row r="1202" spans="1:21">
      <c r="A1202" t="str">
        <f t="shared" si="79"/>
        <v>41.1-18</v>
      </c>
      <c r="B1202">
        <f t="shared" si="80"/>
        <v>18</v>
      </c>
      <c r="C1202">
        <v>41</v>
      </c>
      <c r="D1202" t="s">
        <v>2032</v>
      </c>
      <c r="E1202" t="s">
        <v>1124</v>
      </c>
      <c r="F1202" t="s">
        <v>1171</v>
      </c>
      <c r="G1202">
        <v>60</v>
      </c>
      <c r="H1202">
        <f t="shared" si="78"/>
        <v>9840</v>
      </c>
      <c r="I1202">
        <v>820</v>
      </c>
      <c r="J1202">
        <v>820</v>
      </c>
      <c r="K1202">
        <v>820</v>
      </c>
      <c r="L1202">
        <v>820</v>
      </c>
      <c r="M1202">
        <v>820</v>
      </c>
      <c r="N1202">
        <v>820</v>
      </c>
      <c r="O1202">
        <v>820</v>
      </c>
      <c r="P1202">
        <v>820</v>
      </c>
      <c r="Q1202">
        <v>820</v>
      </c>
      <c r="R1202">
        <v>820</v>
      </c>
      <c r="S1202">
        <v>820</v>
      </c>
      <c r="T1202">
        <v>820</v>
      </c>
      <c r="U1202">
        <f t="shared" si="77"/>
        <v>1</v>
      </c>
    </row>
    <row r="1203" spans="1:21">
      <c r="A1203" t="str">
        <f t="shared" si="79"/>
        <v>41.1-19</v>
      </c>
      <c r="B1203">
        <f t="shared" si="80"/>
        <v>19</v>
      </c>
      <c r="C1203">
        <v>41</v>
      </c>
      <c r="D1203" t="s">
        <v>2033</v>
      </c>
      <c r="E1203" t="s">
        <v>1120</v>
      </c>
      <c r="F1203" t="s">
        <v>1171</v>
      </c>
      <c r="G1203">
        <v>60</v>
      </c>
      <c r="H1203">
        <f t="shared" si="78"/>
        <v>33600</v>
      </c>
      <c r="I1203">
        <v>2800</v>
      </c>
      <c r="J1203">
        <v>2800</v>
      </c>
      <c r="K1203">
        <v>2800</v>
      </c>
      <c r="L1203">
        <v>2800</v>
      </c>
      <c r="M1203">
        <v>2800</v>
      </c>
      <c r="N1203">
        <v>2800</v>
      </c>
      <c r="O1203">
        <v>2800</v>
      </c>
      <c r="P1203">
        <v>2800</v>
      </c>
      <c r="Q1203">
        <v>2800</v>
      </c>
      <c r="R1203">
        <v>2800</v>
      </c>
      <c r="S1203">
        <v>2800</v>
      </c>
      <c r="T1203">
        <v>2800</v>
      </c>
      <c r="U1203">
        <f t="shared" si="77"/>
        <v>1</v>
      </c>
    </row>
    <row r="1204" spans="1:21">
      <c r="A1204" t="str">
        <f t="shared" si="79"/>
        <v>41.1-20</v>
      </c>
      <c r="B1204">
        <f t="shared" si="80"/>
        <v>20</v>
      </c>
      <c r="C1204">
        <v>41</v>
      </c>
      <c r="D1204" t="s">
        <v>2048</v>
      </c>
      <c r="E1204" t="s">
        <v>1122</v>
      </c>
      <c r="F1204" t="s">
        <v>1171</v>
      </c>
      <c r="G1204">
        <v>30</v>
      </c>
      <c r="H1204">
        <f t="shared" si="78"/>
        <v>93000</v>
      </c>
      <c r="I1204">
        <v>7750</v>
      </c>
      <c r="J1204">
        <v>7750</v>
      </c>
      <c r="K1204">
        <v>7750</v>
      </c>
      <c r="L1204">
        <v>7750</v>
      </c>
      <c r="M1204">
        <v>7750</v>
      </c>
      <c r="N1204">
        <v>7750</v>
      </c>
      <c r="O1204">
        <v>7750</v>
      </c>
      <c r="P1204">
        <v>7750</v>
      </c>
      <c r="Q1204">
        <v>7750</v>
      </c>
      <c r="R1204">
        <v>7750</v>
      </c>
      <c r="S1204">
        <v>7750</v>
      </c>
      <c r="T1204">
        <v>7750</v>
      </c>
      <c r="U1204">
        <f t="shared" si="77"/>
        <v>1</v>
      </c>
    </row>
    <row r="1205" spans="1:21">
      <c r="A1205" t="str">
        <f t="shared" si="79"/>
        <v>42.1-1</v>
      </c>
      <c r="B1205">
        <f t="shared" si="80"/>
        <v>1</v>
      </c>
      <c r="C1205">
        <v>42</v>
      </c>
      <c r="D1205" t="s">
        <v>2051</v>
      </c>
      <c r="E1205" t="s">
        <v>1174</v>
      </c>
      <c r="F1205" t="s">
        <v>1175</v>
      </c>
      <c r="G1205">
        <v>48</v>
      </c>
      <c r="H1205">
        <f t="shared" si="78"/>
        <v>39360</v>
      </c>
      <c r="I1205">
        <v>3280</v>
      </c>
      <c r="J1205">
        <v>3280</v>
      </c>
      <c r="K1205">
        <v>3280</v>
      </c>
      <c r="L1205">
        <v>3280</v>
      </c>
      <c r="M1205">
        <v>3280</v>
      </c>
      <c r="N1205">
        <v>3280</v>
      </c>
      <c r="O1205">
        <v>3280</v>
      </c>
      <c r="P1205">
        <v>3280</v>
      </c>
      <c r="Q1205">
        <v>3280</v>
      </c>
      <c r="R1205">
        <v>3280</v>
      </c>
      <c r="S1205">
        <v>3280</v>
      </c>
      <c r="T1205">
        <v>3280</v>
      </c>
      <c r="U1205">
        <f t="shared" si="77"/>
        <v>1</v>
      </c>
    </row>
    <row r="1206" spans="1:21">
      <c r="A1206" t="str">
        <f t="shared" si="79"/>
        <v>42.1-2</v>
      </c>
      <c r="B1206">
        <f t="shared" si="80"/>
        <v>2</v>
      </c>
      <c r="C1206">
        <v>42</v>
      </c>
      <c r="D1206" t="s">
        <v>2492</v>
      </c>
      <c r="E1206" t="s">
        <v>1174</v>
      </c>
      <c r="F1206" t="s">
        <v>1175</v>
      </c>
      <c r="G1206">
        <v>48</v>
      </c>
      <c r="H1206">
        <f t="shared" si="78"/>
        <v>26240</v>
      </c>
      <c r="I1206" t="s">
        <v>2523</v>
      </c>
      <c r="J1206" t="s">
        <v>2523</v>
      </c>
      <c r="K1206" t="s">
        <v>2523</v>
      </c>
      <c r="L1206" t="s">
        <v>2523</v>
      </c>
      <c r="M1206">
        <v>3280</v>
      </c>
      <c r="N1206">
        <v>3280</v>
      </c>
      <c r="O1206">
        <v>3280</v>
      </c>
      <c r="P1206">
        <v>3280</v>
      </c>
      <c r="Q1206">
        <v>3280</v>
      </c>
      <c r="R1206">
        <v>3280</v>
      </c>
      <c r="S1206">
        <v>3280</v>
      </c>
      <c r="T1206">
        <v>3280</v>
      </c>
      <c r="U1206">
        <f t="shared" si="77"/>
        <v>1</v>
      </c>
    </row>
    <row r="1207" spans="1:21">
      <c r="A1207" t="str">
        <f t="shared" si="79"/>
        <v>42.1-3</v>
      </c>
      <c r="B1207">
        <f t="shared" si="80"/>
        <v>3</v>
      </c>
      <c r="C1207">
        <v>42</v>
      </c>
      <c r="D1207" t="s">
        <v>2052</v>
      </c>
      <c r="E1207" t="s">
        <v>1174</v>
      </c>
      <c r="F1207" t="s">
        <v>1175</v>
      </c>
      <c r="G1207">
        <v>48</v>
      </c>
      <c r="H1207">
        <f t="shared" si="78"/>
        <v>39360</v>
      </c>
      <c r="I1207">
        <v>3280</v>
      </c>
      <c r="J1207">
        <v>3280</v>
      </c>
      <c r="K1207">
        <v>3280</v>
      </c>
      <c r="L1207">
        <v>3280</v>
      </c>
      <c r="M1207">
        <v>3280</v>
      </c>
      <c r="N1207">
        <v>3280</v>
      </c>
      <c r="O1207">
        <v>3280</v>
      </c>
      <c r="P1207">
        <v>3280</v>
      </c>
      <c r="Q1207">
        <v>3280</v>
      </c>
      <c r="R1207">
        <v>3280</v>
      </c>
      <c r="S1207">
        <v>3280</v>
      </c>
      <c r="T1207">
        <v>3280</v>
      </c>
      <c r="U1207">
        <f t="shared" si="77"/>
        <v>1</v>
      </c>
    </row>
    <row r="1208" spans="1:21">
      <c r="A1208" t="str">
        <f t="shared" si="79"/>
        <v>42.1-4</v>
      </c>
      <c r="B1208">
        <f t="shared" si="80"/>
        <v>4</v>
      </c>
      <c r="C1208">
        <v>42</v>
      </c>
      <c r="D1208" t="s">
        <v>2053</v>
      </c>
      <c r="E1208" t="s">
        <v>1119</v>
      </c>
      <c r="F1208" t="s">
        <v>1175</v>
      </c>
      <c r="G1208">
        <v>24</v>
      </c>
      <c r="H1208">
        <f t="shared" si="78"/>
        <v>7200</v>
      </c>
      <c r="I1208">
        <v>600</v>
      </c>
      <c r="J1208">
        <v>600</v>
      </c>
      <c r="K1208">
        <v>600</v>
      </c>
      <c r="L1208">
        <v>600</v>
      </c>
      <c r="M1208">
        <v>600</v>
      </c>
      <c r="N1208">
        <v>600</v>
      </c>
      <c r="O1208">
        <v>600</v>
      </c>
      <c r="P1208">
        <v>600</v>
      </c>
      <c r="Q1208">
        <v>600</v>
      </c>
      <c r="R1208">
        <v>600</v>
      </c>
      <c r="S1208">
        <v>600</v>
      </c>
      <c r="T1208">
        <v>600</v>
      </c>
      <c r="U1208">
        <f t="shared" si="77"/>
        <v>1</v>
      </c>
    </row>
    <row r="1209" spans="1:21">
      <c r="A1209" t="str">
        <f t="shared" si="79"/>
        <v>42.1-5</v>
      </c>
      <c r="B1209">
        <f t="shared" si="80"/>
        <v>5</v>
      </c>
      <c r="C1209">
        <v>42</v>
      </c>
      <c r="D1209" t="s">
        <v>2054</v>
      </c>
      <c r="E1209" t="s">
        <v>1119</v>
      </c>
      <c r="F1209" t="s">
        <v>1175</v>
      </c>
      <c r="G1209">
        <v>24</v>
      </c>
      <c r="H1209">
        <f t="shared" si="78"/>
        <v>7200</v>
      </c>
      <c r="I1209">
        <v>600</v>
      </c>
      <c r="J1209">
        <v>600</v>
      </c>
      <c r="K1209">
        <v>600</v>
      </c>
      <c r="L1209">
        <v>600</v>
      </c>
      <c r="M1209">
        <v>600</v>
      </c>
      <c r="N1209">
        <v>600</v>
      </c>
      <c r="O1209">
        <v>600</v>
      </c>
      <c r="P1209">
        <v>600</v>
      </c>
      <c r="Q1209">
        <v>600</v>
      </c>
      <c r="R1209">
        <v>600</v>
      </c>
      <c r="S1209">
        <v>600</v>
      </c>
      <c r="T1209">
        <v>600</v>
      </c>
      <c r="U1209">
        <f t="shared" si="77"/>
        <v>1</v>
      </c>
    </row>
    <row r="1210" spans="1:21">
      <c r="A1210" t="str">
        <f t="shared" si="79"/>
        <v>42.1-6</v>
      </c>
      <c r="B1210">
        <f t="shared" si="80"/>
        <v>6</v>
      </c>
      <c r="C1210">
        <v>42</v>
      </c>
      <c r="D1210" t="s">
        <v>2055</v>
      </c>
      <c r="E1210" t="s">
        <v>1119</v>
      </c>
      <c r="F1210" t="s">
        <v>1175</v>
      </c>
      <c r="G1210">
        <v>24</v>
      </c>
      <c r="H1210">
        <f t="shared" si="78"/>
        <v>4800</v>
      </c>
      <c r="I1210">
        <v>600</v>
      </c>
      <c r="J1210">
        <v>600</v>
      </c>
      <c r="K1210">
        <v>600</v>
      </c>
      <c r="L1210">
        <v>600</v>
      </c>
      <c r="M1210">
        <v>600</v>
      </c>
      <c r="N1210">
        <v>600</v>
      </c>
      <c r="O1210">
        <v>600</v>
      </c>
      <c r="P1210">
        <v>600</v>
      </c>
      <c r="Q1210" t="s">
        <v>2523</v>
      </c>
      <c r="R1210" t="s">
        <v>2523</v>
      </c>
      <c r="S1210" t="s">
        <v>2523</v>
      </c>
      <c r="T1210" t="s">
        <v>2523</v>
      </c>
      <c r="U1210">
        <f t="shared" si="77"/>
        <v>1</v>
      </c>
    </row>
    <row r="1211" spans="1:21">
      <c r="A1211" t="str">
        <f t="shared" si="79"/>
        <v>42.1-7</v>
      </c>
      <c r="B1211">
        <f t="shared" si="80"/>
        <v>7</v>
      </c>
      <c r="C1211">
        <v>42</v>
      </c>
      <c r="D1211" t="s">
        <v>2056</v>
      </c>
      <c r="E1211" t="s">
        <v>1119</v>
      </c>
      <c r="F1211" t="s">
        <v>1175</v>
      </c>
      <c r="G1211">
        <v>24</v>
      </c>
      <c r="H1211">
        <f t="shared" si="78"/>
        <v>4200</v>
      </c>
      <c r="I1211">
        <v>600</v>
      </c>
      <c r="J1211">
        <v>600</v>
      </c>
      <c r="K1211">
        <v>600</v>
      </c>
      <c r="L1211">
        <v>600</v>
      </c>
      <c r="M1211">
        <v>600</v>
      </c>
      <c r="N1211">
        <v>600</v>
      </c>
      <c r="O1211">
        <v>600</v>
      </c>
      <c r="P1211" t="s">
        <v>2523</v>
      </c>
      <c r="Q1211" t="s">
        <v>2523</v>
      </c>
      <c r="R1211" t="s">
        <v>2523</v>
      </c>
      <c r="S1211" t="s">
        <v>2523</v>
      </c>
      <c r="T1211" t="s">
        <v>2523</v>
      </c>
      <c r="U1211">
        <f t="shared" si="77"/>
        <v>1</v>
      </c>
    </row>
    <row r="1212" spans="1:21">
      <c r="A1212" t="str">
        <f t="shared" si="79"/>
        <v>42.1-8</v>
      </c>
      <c r="B1212">
        <f t="shared" si="80"/>
        <v>8</v>
      </c>
      <c r="C1212">
        <v>42</v>
      </c>
      <c r="D1212" t="s">
        <v>2057</v>
      </c>
      <c r="E1212" t="s">
        <v>1119</v>
      </c>
      <c r="F1212" t="s">
        <v>1175</v>
      </c>
      <c r="G1212">
        <v>24</v>
      </c>
      <c r="H1212">
        <f t="shared" si="78"/>
        <v>7200</v>
      </c>
      <c r="I1212">
        <v>600</v>
      </c>
      <c r="J1212">
        <v>600</v>
      </c>
      <c r="K1212">
        <v>600</v>
      </c>
      <c r="L1212">
        <v>600</v>
      </c>
      <c r="M1212">
        <v>600</v>
      </c>
      <c r="N1212">
        <v>600</v>
      </c>
      <c r="O1212">
        <v>600</v>
      </c>
      <c r="P1212">
        <v>600</v>
      </c>
      <c r="Q1212">
        <v>600</v>
      </c>
      <c r="R1212">
        <v>600</v>
      </c>
      <c r="S1212">
        <v>600</v>
      </c>
      <c r="T1212">
        <v>600</v>
      </c>
      <c r="U1212">
        <f t="shared" si="77"/>
        <v>1</v>
      </c>
    </row>
    <row r="1213" spans="1:21">
      <c r="A1213" t="str">
        <f t="shared" si="79"/>
        <v>42.1-9</v>
      </c>
      <c r="B1213">
        <f t="shared" si="80"/>
        <v>9</v>
      </c>
      <c r="C1213">
        <v>42</v>
      </c>
      <c r="D1213" t="s">
        <v>2058</v>
      </c>
      <c r="E1213" t="s">
        <v>1119</v>
      </c>
      <c r="F1213" t="s">
        <v>1175</v>
      </c>
      <c r="G1213">
        <v>24</v>
      </c>
      <c r="H1213">
        <f t="shared" si="78"/>
        <v>4200</v>
      </c>
      <c r="I1213">
        <v>600</v>
      </c>
      <c r="J1213">
        <v>600</v>
      </c>
      <c r="K1213">
        <v>600</v>
      </c>
      <c r="L1213">
        <v>600</v>
      </c>
      <c r="M1213">
        <v>600</v>
      </c>
      <c r="N1213">
        <v>600</v>
      </c>
      <c r="O1213">
        <v>600</v>
      </c>
      <c r="P1213" t="s">
        <v>2523</v>
      </c>
      <c r="Q1213" t="s">
        <v>2523</v>
      </c>
      <c r="R1213" t="s">
        <v>2523</v>
      </c>
      <c r="S1213" t="s">
        <v>2523</v>
      </c>
      <c r="T1213" t="s">
        <v>2523</v>
      </c>
      <c r="U1213">
        <f t="shared" si="77"/>
        <v>1</v>
      </c>
    </row>
    <row r="1214" spans="1:21">
      <c r="A1214" t="str">
        <f t="shared" si="79"/>
        <v>42.1-10</v>
      </c>
      <c r="B1214">
        <f t="shared" si="80"/>
        <v>10</v>
      </c>
      <c r="C1214">
        <v>42</v>
      </c>
      <c r="D1214" t="s">
        <v>2831</v>
      </c>
      <c r="E1214" t="s">
        <v>1119</v>
      </c>
      <c r="F1214" t="s">
        <v>1175</v>
      </c>
      <c r="G1214">
        <v>24</v>
      </c>
      <c r="H1214">
        <f t="shared" si="78"/>
        <v>2400</v>
      </c>
      <c r="I1214" t="s">
        <v>2523</v>
      </c>
      <c r="J1214" t="s">
        <v>2523</v>
      </c>
      <c r="K1214" t="s">
        <v>2523</v>
      </c>
      <c r="L1214" t="s">
        <v>2523</v>
      </c>
      <c r="M1214" t="s">
        <v>2523</v>
      </c>
      <c r="N1214" t="s">
        <v>2523</v>
      </c>
      <c r="O1214" t="s">
        <v>2523</v>
      </c>
      <c r="P1214" t="s">
        <v>2523</v>
      </c>
      <c r="Q1214">
        <v>600</v>
      </c>
      <c r="R1214">
        <v>600</v>
      </c>
      <c r="S1214">
        <v>600</v>
      </c>
      <c r="T1214">
        <v>600</v>
      </c>
      <c r="U1214">
        <f t="shared" si="77"/>
        <v>1</v>
      </c>
    </row>
    <row r="1215" spans="1:21">
      <c r="A1215" t="str">
        <f t="shared" si="79"/>
        <v>42.1-11</v>
      </c>
      <c r="B1215">
        <f t="shared" si="80"/>
        <v>11</v>
      </c>
      <c r="C1215">
        <v>42</v>
      </c>
      <c r="D1215" t="s">
        <v>2493</v>
      </c>
      <c r="E1215" t="s">
        <v>1119</v>
      </c>
      <c r="F1215" t="s">
        <v>1175</v>
      </c>
      <c r="G1215">
        <v>24</v>
      </c>
      <c r="H1215">
        <f t="shared" si="78"/>
        <v>4800</v>
      </c>
      <c r="I1215" t="s">
        <v>2523</v>
      </c>
      <c r="J1215" t="s">
        <v>2523</v>
      </c>
      <c r="K1215" t="s">
        <v>2523</v>
      </c>
      <c r="L1215" t="s">
        <v>2523</v>
      </c>
      <c r="M1215">
        <v>600</v>
      </c>
      <c r="N1215">
        <v>600</v>
      </c>
      <c r="O1215">
        <v>600</v>
      </c>
      <c r="P1215">
        <v>600</v>
      </c>
      <c r="Q1215">
        <v>600</v>
      </c>
      <c r="R1215">
        <v>600</v>
      </c>
      <c r="S1215">
        <v>600</v>
      </c>
      <c r="T1215">
        <v>600</v>
      </c>
      <c r="U1215">
        <f t="shared" si="77"/>
        <v>1</v>
      </c>
    </row>
    <row r="1216" spans="1:21">
      <c r="A1216" t="str">
        <f t="shared" si="79"/>
        <v>42.1-12</v>
      </c>
      <c r="B1216">
        <f t="shared" si="80"/>
        <v>12</v>
      </c>
      <c r="C1216">
        <v>42</v>
      </c>
      <c r="D1216" t="s">
        <v>2059</v>
      </c>
      <c r="E1216" t="s">
        <v>1119</v>
      </c>
      <c r="F1216" t="s">
        <v>1175</v>
      </c>
      <c r="G1216">
        <v>24</v>
      </c>
      <c r="H1216">
        <f t="shared" si="78"/>
        <v>4800</v>
      </c>
      <c r="I1216">
        <v>600</v>
      </c>
      <c r="J1216">
        <v>600</v>
      </c>
      <c r="K1216">
        <v>600</v>
      </c>
      <c r="L1216">
        <v>600</v>
      </c>
      <c r="M1216">
        <v>600</v>
      </c>
      <c r="N1216">
        <v>600</v>
      </c>
      <c r="O1216">
        <v>600</v>
      </c>
      <c r="P1216">
        <v>600</v>
      </c>
      <c r="Q1216" t="s">
        <v>2523</v>
      </c>
      <c r="R1216" t="s">
        <v>2523</v>
      </c>
      <c r="S1216" t="s">
        <v>2523</v>
      </c>
      <c r="T1216" t="s">
        <v>2523</v>
      </c>
      <c r="U1216">
        <f t="shared" si="77"/>
        <v>1</v>
      </c>
    </row>
    <row r="1217" spans="1:21">
      <c r="A1217" t="str">
        <f t="shared" si="79"/>
        <v>42.1-13</v>
      </c>
      <c r="B1217">
        <f t="shared" si="80"/>
        <v>13</v>
      </c>
      <c r="C1217">
        <v>42</v>
      </c>
      <c r="D1217" t="s">
        <v>2060</v>
      </c>
      <c r="E1217" t="s">
        <v>1119</v>
      </c>
      <c r="F1217" t="s">
        <v>1175</v>
      </c>
      <c r="G1217">
        <v>24</v>
      </c>
      <c r="H1217">
        <f t="shared" si="78"/>
        <v>7200</v>
      </c>
      <c r="I1217">
        <v>600</v>
      </c>
      <c r="J1217">
        <v>600</v>
      </c>
      <c r="K1217">
        <v>600</v>
      </c>
      <c r="L1217">
        <v>600</v>
      </c>
      <c r="M1217">
        <v>600</v>
      </c>
      <c r="N1217">
        <v>600</v>
      </c>
      <c r="O1217">
        <v>600</v>
      </c>
      <c r="P1217">
        <v>600</v>
      </c>
      <c r="Q1217">
        <v>600</v>
      </c>
      <c r="R1217">
        <v>600</v>
      </c>
      <c r="S1217">
        <v>600</v>
      </c>
      <c r="T1217">
        <v>600</v>
      </c>
      <c r="U1217">
        <f t="shared" si="77"/>
        <v>1</v>
      </c>
    </row>
    <row r="1218" spans="1:21">
      <c r="A1218" t="str">
        <f t="shared" si="79"/>
        <v>42.1-14</v>
      </c>
      <c r="B1218">
        <f t="shared" si="80"/>
        <v>14</v>
      </c>
      <c r="C1218">
        <v>42</v>
      </c>
      <c r="D1218" t="s">
        <v>2832</v>
      </c>
      <c r="E1218" t="s">
        <v>1119</v>
      </c>
      <c r="F1218" t="s">
        <v>1175</v>
      </c>
      <c r="G1218">
        <v>24</v>
      </c>
      <c r="H1218">
        <f t="shared" si="78"/>
        <v>3000</v>
      </c>
      <c r="I1218" t="s">
        <v>2523</v>
      </c>
      <c r="J1218" t="s">
        <v>2523</v>
      </c>
      <c r="K1218" t="s">
        <v>2523</v>
      </c>
      <c r="L1218" t="s">
        <v>2523</v>
      </c>
      <c r="M1218" t="s">
        <v>2523</v>
      </c>
      <c r="N1218" t="s">
        <v>2523</v>
      </c>
      <c r="O1218" t="s">
        <v>2523</v>
      </c>
      <c r="P1218">
        <v>600</v>
      </c>
      <c r="Q1218">
        <v>600</v>
      </c>
      <c r="R1218">
        <v>600</v>
      </c>
      <c r="S1218">
        <v>600</v>
      </c>
      <c r="T1218">
        <v>600</v>
      </c>
      <c r="U1218">
        <f t="shared" ref="U1218:U1281" si="81">COUNTIF($D:$D,D1218)</f>
        <v>1</v>
      </c>
    </row>
    <row r="1219" spans="1:21">
      <c r="A1219" t="str">
        <f t="shared" si="79"/>
        <v>42.1-15</v>
      </c>
      <c r="B1219">
        <f t="shared" si="80"/>
        <v>15</v>
      </c>
      <c r="C1219">
        <v>42</v>
      </c>
      <c r="D1219" t="s">
        <v>2061</v>
      </c>
      <c r="E1219" t="s">
        <v>1119</v>
      </c>
      <c r="F1219" t="s">
        <v>1175</v>
      </c>
      <c r="G1219">
        <v>24</v>
      </c>
      <c r="H1219">
        <f t="shared" si="78"/>
        <v>3600</v>
      </c>
      <c r="I1219">
        <v>600</v>
      </c>
      <c r="J1219">
        <v>600</v>
      </c>
      <c r="K1219">
        <v>600</v>
      </c>
      <c r="L1219">
        <v>600</v>
      </c>
      <c r="M1219">
        <v>600</v>
      </c>
      <c r="N1219">
        <v>600</v>
      </c>
      <c r="O1219" t="s">
        <v>2523</v>
      </c>
      <c r="P1219" t="s">
        <v>2523</v>
      </c>
      <c r="Q1219" t="s">
        <v>2523</v>
      </c>
      <c r="R1219" t="s">
        <v>2523</v>
      </c>
      <c r="S1219" t="s">
        <v>2523</v>
      </c>
      <c r="T1219" t="s">
        <v>2523</v>
      </c>
      <c r="U1219">
        <f t="shared" si="81"/>
        <v>1</v>
      </c>
    </row>
    <row r="1220" spans="1:21">
      <c r="A1220" t="str">
        <f t="shared" si="79"/>
        <v>42.1-16</v>
      </c>
      <c r="B1220">
        <f t="shared" si="80"/>
        <v>16</v>
      </c>
      <c r="C1220">
        <v>42</v>
      </c>
      <c r="D1220" t="s">
        <v>2062</v>
      </c>
      <c r="E1220" t="s">
        <v>1121</v>
      </c>
      <c r="F1220" t="s">
        <v>1175</v>
      </c>
      <c r="G1220">
        <v>24</v>
      </c>
      <c r="H1220">
        <f t="shared" si="78"/>
        <v>26760</v>
      </c>
      <c r="I1220">
        <v>2230</v>
      </c>
      <c r="J1220">
        <v>2230</v>
      </c>
      <c r="K1220">
        <v>2230</v>
      </c>
      <c r="L1220">
        <v>2230</v>
      </c>
      <c r="M1220">
        <v>2230</v>
      </c>
      <c r="N1220">
        <v>2230</v>
      </c>
      <c r="O1220">
        <v>2230</v>
      </c>
      <c r="P1220">
        <v>2230</v>
      </c>
      <c r="Q1220">
        <v>2230</v>
      </c>
      <c r="R1220">
        <v>2230</v>
      </c>
      <c r="S1220">
        <v>2230</v>
      </c>
      <c r="T1220">
        <v>2230</v>
      </c>
      <c r="U1220">
        <f t="shared" si="81"/>
        <v>1</v>
      </c>
    </row>
    <row r="1221" spans="1:21">
      <c r="A1221" t="str">
        <f t="shared" si="79"/>
        <v>42.1-17</v>
      </c>
      <c r="B1221">
        <f t="shared" si="80"/>
        <v>17</v>
      </c>
      <c r="C1221">
        <v>42</v>
      </c>
      <c r="D1221" t="s">
        <v>2063</v>
      </c>
      <c r="E1221" t="s">
        <v>1121</v>
      </c>
      <c r="F1221" t="s">
        <v>1175</v>
      </c>
      <c r="G1221">
        <v>24</v>
      </c>
      <c r="H1221">
        <f t="shared" si="78"/>
        <v>4460</v>
      </c>
      <c r="I1221">
        <v>2230</v>
      </c>
      <c r="J1221">
        <v>2230</v>
      </c>
      <c r="K1221" t="s">
        <v>2523</v>
      </c>
      <c r="L1221" t="s">
        <v>2523</v>
      </c>
      <c r="M1221" t="s">
        <v>2523</v>
      </c>
      <c r="N1221" t="s">
        <v>2523</v>
      </c>
      <c r="O1221" t="s">
        <v>2523</v>
      </c>
      <c r="P1221" t="s">
        <v>2523</v>
      </c>
      <c r="Q1221" t="s">
        <v>2523</v>
      </c>
      <c r="R1221" t="s">
        <v>2523</v>
      </c>
      <c r="S1221" t="s">
        <v>2523</v>
      </c>
      <c r="T1221" t="s">
        <v>2523</v>
      </c>
      <c r="U1221">
        <f t="shared" si="81"/>
        <v>1</v>
      </c>
    </row>
    <row r="1222" spans="1:21">
      <c r="A1222" t="str">
        <f t="shared" si="79"/>
        <v>42.1-18</v>
      </c>
      <c r="B1222">
        <f t="shared" si="80"/>
        <v>18</v>
      </c>
      <c r="C1222">
        <v>42</v>
      </c>
      <c r="D1222" t="s">
        <v>2833</v>
      </c>
      <c r="E1222" t="s">
        <v>1121</v>
      </c>
      <c r="F1222" t="s">
        <v>1175</v>
      </c>
      <c r="G1222">
        <v>24</v>
      </c>
      <c r="H1222">
        <f t="shared" si="78"/>
        <v>6690</v>
      </c>
      <c r="I1222" t="s">
        <v>2523</v>
      </c>
      <c r="J1222" t="s">
        <v>2523</v>
      </c>
      <c r="K1222" t="s">
        <v>2523</v>
      </c>
      <c r="L1222" t="s">
        <v>2523</v>
      </c>
      <c r="M1222" t="s">
        <v>2523</v>
      </c>
      <c r="N1222" t="s">
        <v>2523</v>
      </c>
      <c r="O1222" t="s">
        <v>2523</v>
      </c>
      <c r="P1222" t="s">
        <v>2523</v>
      </c>
      <c r="Q1222" t="s">
        <v>2523</v>
      </c>
      <c r="R1222">
        <v>2230</v>
      </c>
      <c r="S1222">
        <v>2230</v>
      </c>
      <c r="T1222">
        <v>2230</v>
      </c>
      <c r="U1222">
        <f t="shared" si="81"/>
        <v>1</v>
      </c>
    </row>
    <row r="1223" spans="1:21">
      <c r="A1223" t="str">
        <f t="shared" si="79"/>
        <v>42.1-19</v>
      </c>
      <c r="B1223">
        <f t="shared" si="80"/>
        <v>19</v>
      </c>
      <c r="C1223">
        <v>42</v>
      </c>
      <c r="D1223" t="s">
        <v>2064</v>
      </c>
      <c r="E1223" t="s">
        <v>1121</v>
      </c>
      <c r="F1223" t="s">
        <v>1175</v>
      </c>
      <c r="G1223">
        <v>24</v>
      </c>
      <c r="H1223">
        <f t="shared" si="78"/>
        <v>26760</v>
      </c>
      <c r="I1223">
        <v>2230</v>
      </c>
      <c r="J1223">
        <v>2230</v>
      </c>
      <c r="K1223">
        <v>2230</v>
      </c>
      <c r="L1223">
        <v>2230</v>
      </c>
      <c r="M1223">
        <v>2230</v>
      </c>
      <c r="N1223">
        <v>2230</v>
      </c>
      <c r="O1223">
        <v>2230</v>
      </c>
      <c r="P1223">
        <v>2230</v>
      </c>
      <c r="Q1223">
        <v>2230</v>
      </c>
      <c r="R1223">
        <v>2230</v>
      </c>
      <c r="S1223">
        <v>2230</v>
      </c>
      <c r="T1223">
        <v>2230</v>
      </c>
      <c r="U1223">
        <f t="shared" si="81"/>
        <v>1</v>
      </c>
    </row>
    <row r="1224" spans="1:21">
      <c r="A1224" t="str">
        <f t="shared" si="79"/>
        <v>42.1-20</v>
      </c>
      <c r="B1224">
        <f t="shared" si="80"/>
        <v>20</v>
      </c>
      <c r="C1224">
        <v>42</v>
      </c>
      <c r="D1224" t="s">
        <v>2834</v>
      </c>
      <c r="E1224" t="s">
        <v>1178</v>
      </c>
      <c r="F1224" t="s">
        <v>1175</v>
      </c>
      <c r="G1224">
        <v>12</v>
      </c>
      <c r="H1224">
        <f t="shared" si="78"/>
        <v>12220</v>
      </c>
      <c r="I1224" t="s">
        <v>2523</v>
      </c>
      <c r="J1224" t="s">
        <v>2523</v>
      </c>
      <c r="K1224" t="s">
        <v>2523</v>
      </c>
      <c r="L1224" t="s">
        <v>2523</v>
      </c>
      <c r="M1224" t="s">
        <v>2523</v>
      </c>
      <c r="N1224" t="s">
        <v>2523</v>
      </c>
      <c r="O1224" t="s">
        <v>2523</v>
      </c>
      <c r="P1224" t="s">
        <v>2523</v>
      </c>
      <c r="Q1224" t="s">
        <v>2523</v>
      </c>
      <c r="R1224" t="s">
        <v>2523</v>
      </c>
      <c r="S1224">
        <v>6110</v>
      </c>
      <c r="T1224">
        <v>6110</v>
      </c>
      <c r="U1224">
        <f t="shared" si="81"/>
        <v>1</v>
      </c>
    </row>
    <row r="1225" spans="1:21">
      <c r="A1225" t="str">
        <f t="shared" si="79"/>
        <v>42.1-21</v>
      </c>
      <c r="B1225">
        <f t="shared" si="80"/>
        <v>21</v>
      </c>
      <c r="C1225">
        <v>42</v>
      </c>
      <c r="D1225" t="s">
        <v>2065</v>
      </c>
      <c r="E1225" t="s">
        <v>1178</v>
      </c>
      <c r="F1225" t="s">
        <v>1175</v>
      </c>
      <c r="G1225">
        <v>12</v>
      </c>
      <c r="H1225">
        <f t="shared" si="78"/>
        <v>54990</v>
      </c>
      <c r="I1225">
        <v>6110</v>
      </c>
      <c r="J1225">
        <v>6110</v>
      </c>
      <c r="K1225">
        <v>6110</v>
      </c>
      <c r="L1225">
        <v>6110</v>
      </c>
      <c r="M1225">
        <v>6110</v>
      </c>
      <c r="N1225">
        <v>6110</v>
      </c>
      <c r="O1225">
        <v>6110</v>
      </c>
      <c r="P1225">
        <v>6110</v>
      </c>
      <c r="Q1225">
        <v>6110</v>
      </c>
      <c r="R1225" t="s">
        <v>2523</v>
      </c>
      <c r="S1225" t="s">
        <v>2523</v>
      </c>
      <c r="T1225" t="s">
        <v>2523</v>
      </c>
      <c r="U1225">
        <f t="shared" si="81"/>
        <v>1</v>
      </c>
    </row>
    <row r="1226" spans="1:21">
      <c r="A1226" t="str">
        <f t="shared" si="79"/>
        <v>42.1-22</v>
      </c>
      <c r="B1226">
        <f t="shared" si="80"/>
        <v>22</v>
      </c>
      <c r="C1226">
        <v>42</v>
      </c>
      <c r="D1226" t="s">
        <v>2049</v>
      </c>
      <c r="E1226" t="s">
        <v>1124</v>
      </c>
      <c r="F1226" t="s">
        <v>1171</v>
      </c>
      <c r="G1226">
        <v>60</v>
      </c>
      <c r="H1226">
        <f t="shared" si="78"/>
        <v>9840</v>
      </c>
      <c r="I1226">
        <v>820</v>
      </c>
      <c r="J1226">
        <v>820</v>
      </c>
      <c r="K1226">
        <v>820</v>
      </c>
      <c r="L1226">
        <v>820</v>
      </c>
      <c r="M1226">
        <v>820</v>
      </c>
      <c r="N1226">
        <v>820</v>
      </c>
      <c r="O1226">
        <v>820</v>
      </c>
      <c r="P1226">
        <v>820</v>
      </c>
      <c r="Q1226">
        <v>820</v>
      </c>
      <c r="R1226">
        <v>820</v>
      </c>
      <c r="S1226">
        <v>820</v>
      </c>
      <c r="T1226">
        <v>820</v>
      </c>
      <c r="U1226">
        <f t="shared" si="81"/>
        <v>1</v>
      </c>
    </row>
    <row r="1227" spans="1:21">
      <c r="A1227" t="str">
        <f t="shared" si="79"/>
        <v>42.1-23</v>
      </c>
      <c r="B1227">
        <f t="shared" si="80"/>
        <v>23</v>
      </c>
      <c r="C1227">
        <v>42</v>
      </c>
      <c r="D1227" t="s">
        <v>2050</v>
      </c>
      <c r="E1227" t="s">
        <v>1120</v>
      </c>
      <c r="F1227" t="s">
        <v>1171</v>
      </c>
      <c r="G1227">
        <v>60</v>
      </c>
      <c r="H1227">
        <f t="shared" si="78"/>
        <v>33600</v>
      </c>
      <c r="I1227">
        <v>2800</v>
      </c>
      <c r="J1227">
        <v>2800</v>
      </c>
      <c r="K1227">
        <v>2800</v>
      </c>
      <c r="L1227">
        <v>2800</v>
      </c>
      <c r="M1227">
        <v>2800</v>
      </c>
      <c r="N1227">
        <v>2800</v>
      </c>
      <c r="O1227">
        <v>2800</v>
      </c>
      <c r="P1227">
        <v>2800</v>
      </c>
      <c r="Q1227">
        <v>2800</v>
      </c>
      <c r="R1227">
        <v>2800</v>
      </c>
      <c r="S1227">
        <v>2800</v>
      </c>
      <c r="T1227">
        <v>2800</v>
      </c>
      <c r="U1227">
        <f t="shared" si="81"/>
        <v>1</v>
      </c>
    </row>
    <row r="1228" spans="1:21">
      <c r="A1228" t="str">
        <f t="shared" si="79"/>
        <v>42.1-24</v>
      </c>
      <c r="B1228">
        <f t="shared" si="80"/>
        <v>24</v>
      </c>
      <c r="C1228">
        <v>42</v>
      </c>
      <c r="D1228" t="s">
        <v>2066</v>
      </c>
      <c r="E1228" t="s">
        <v>1122</v>
      </c>
      <c r="F1228" t="s">
        <v>1171</v>
      </c>
      <c r="G1228">
        <v>30</v>
      </c>
      <c r="H1228">
        <f t="shared" si="78"/>
        <v>93000</v>
      </c>
      <c r="I1228">
        <v>7750</v>
      </c>
      <c r="J1228">
        <v>7750</v>
      </c>
      <c r="K1228">
        <v>7750</v>
      </c>
      <c r="L1228">
        <v>7750</v>
      </c>
      <c r="M1228">
        <v>7750</v>
      </c>
      <c r="N1228">
        <v>7750</v>
      </c>
      <c r="O1228">
        <v>7750</v>
      </c>
      <c r="P1228">
        <v>7750</v>
      </c>
      <c r="Q1228">
        <v>7750</v>
      </c>
      <c r="R1228">
        <v>7750</v>
      </c>
      <c r="S1228">
        <v>7750</v>
      </c>
      <c r="T1228">
        <v>7750</v>
      </c>
      <c r="U1228">
        <f t="shared" si="81"/>
        <v>1</v>
      </c>
    </row>
    <row r="1229" spans="1:21">
      <c r="A1229" t="str">
        <f t="shared" si="79"/>
        <v>43.1-1</v>
      </c>
      <c r="B1229">
        <f t="shared" si="80"/>
        <v>1</v>
      </c>
      <c r="C1229">
        <v>43</v>
      </c>
      <c r="D1229" t="s">
        <v>2835</v>
      </c>
      <c r="E1229" t="s">
        <v>1174</v>
      </c>
      <c r="F1229" t="s">
        <v>1175</v>
      </c>
      <c r="G1229">
        <v>48</v>
      </c>
      <c r="H1229">
        <f t="shared" si="78"/>
        <v>16400</v>
      </c>
      <c r="I1229" t="s">
        <v>2523</v>
      </c>
      <c r="J1229" t="s">
        <v>2523</v>
      </c>
      <c r="K1229" t="s">
        <v>2523</v>
      </c>
      <c r="L1229" t="s">
        <v>2523</v>
      </c>
      <c r="M1229" t="s">
        <v>2523</v>
      </c>
      <c r="N1229" t="s">
        <v>2523</v>
      </c>
      <c r="O1229" t="s">
        <v>2523</v>
      </c>
      <c r="P1229">
        <v>3280</v>
      </c>
      <c r="Q1229">
        <v>3280</v>
      </c>
      <c r="R1229">
        <v>3280</v>
      </c>
      <c r="S1229">
        <v>3280</v>
      </c>
      <c r="T1229">
        <v>3280</v>
      </c>
      <c r="U1229">
        <f t="shared" si="81"/>
        <v>1</v>
      </c>
    </row>
    <row r="1230" spans="1:21">
      <c r="A1230" t="str">
        <f t="shared" si="79"/>
        <v>43.1-2</v>
      </c>
      <c r="B1230">
        <f t="shared" si="80"/>
        <v>2</v>
      </c>
      <c r="C1230">
        <v>43</v>
      </c>
      <c r="D1230" t="s">
        <v>2069</v>
      </c>
      <c r="E1230" t="s">
        <v>1174</v>
      </c>
      <c r="F1230" t="s">
        <v>1175</v>
      </c>
      <c r="G1230">
        <v>48</v>
      </c>
      <c r="H1230">
        <f t="shared" si="78"/>
        <v>39360</v>
      </c>
      <c r="I1230">
        <v>3280</v>
      </c>
      <c r="J1230">
        <v>3280</v>
      </c>
      <c r="K1230">
        <v>3280</v>
      </c>
      <c r="L1230">
        <v>3280</v>
      </c>
      <c r="M1230">
        <v>3280</v>
      </c>
      <c r="N1230">
        <v>3280</v>
      </c>
      <c r="O1230">
        <v>3280</v>
      </c>
      <c r="P1230">
        <v>3280</v>
      </c>
      <c r="Q1230">
        <v>3280</v>
      </c>
      <c r="R1230">
        <v>3280</v>
      </c>
      <c r="S1230">
        <v>3280</v>
      </c>
      <c r="T1230">
        <v>3280</v>
      </c>
      <c r="U1230">
        <f t="shared" si="81"/>
        <v>1</v>
      </c>
    </row>
    <row r="1231" spans="1:21">
      <c r="A1231" t="str">
        <f t="shared" si="79"/>
        <v>43.1-3</v>
      </c>
      <c r="B1231">
        <f t="shared" si="80"/>
        <v>3</v>
      </c>
      <c r="C1231">
        <v>43</v>
      </c>
      <c r="D1231" t="s">
        <v>2070</v>
      </c>
      <c r="E1231" t="s">
        <v>1174</v>
      </c>
      <c r="F1231" t="s">
        <v>1175</v>
      </c>
      <c r="G1231">
        <v>48</v>
      </c>
      <c r="H1231">
        <f t="shared" si="78"/>
        <v>39360</v>
      </c>
      <c r="I1231">
        <v>3280</v>
      </c>
      <c r="J1231">
        <v>3280</v>
      </c>
      <c r="K1231">
        <v>3280</v>
      </c>
      <c r="L1231">
        <v>3280</v>
      </c>
      <c r="M1231">
        <v>3280</v>
      </c>
      <c r="N1231">
        <v>3280</v>
      </c>
      <c r="O1231">
        <v>3280</v>
      </c>
      <c r="P1231">
        <v>3280</v>
      </c>
      <c r="Q1231">
        <v>3280</v>
      </c>
      <c r="R1231">
        <v>3280</v>
      </c>
      <c r="S1231">
        <v>3280</v>
      </c>
      <c r="T1231">
        <v>3280</v>
      </c>
      <c r="U1231">
        <f t="shared" si="81"/>
        <v>1</v>
      </c>
    </row>
    <row r="1232" spans="1:21">
      <c r="A1232" t="str">
        <f t="shared" si="79"/>
        <v>43.1-4</v>
      </c>
      <c r="B1232">
        <f t="shared" si="80"/>
        <v>4</v>
      </c>
      <c r="C1232">
        <v>43</v>
      </c>
      <c r="D1232" t="s">
        <v>2071</v>
      </c>
      <c r="E1232" t="s">
        <v>1119</v>
      </c>
      <c r="F1232" t="s">
        <v>1175</v>
      </c>
      <c r="G1232">
        <v>24</v>
      </c>
      <c r="H1232">
        <f t="shared" si="78"/>
        <v>5400</v>
      </c>
      <c r="I1232">
        <v>600</v>
      </c>
      <c r="J1232">
        <v>600</v>
      </c>
      <c r="K1232">
        <v>600</v>
      </c>
      <c r="L1232">
        <v>600</v>
      </c>
      <c r="M1232">
        <v>600</v>
      </c>
      <c r="N1232">
        <v>600</v>
      </c>
      <c r="O1232">
        <v>600</v>
      </c>
      <c r="P1232">
        <v>600</v>
      </c>
      <c r="Q1232">
        <v>600</v>
      </c>
      <c r="R1232" t="s">
        <v>2523</v>
      </c>
      <c r="S1232" t="s">
        <v>2523</v>
      </c>
      <c r="T1232" t="s">
        <v>2523</v>
      </c>
      <c r="U1232">
        <f t="shared" si="81"/>
        <v>1</v>
      </c>
    </row>
    <row r="1233" spans="1:21">
      <c r="A1233" t="str">
        <f t="shared" si="79"/>
        <v>43.1-5</v>
      </c>
      <c r="B1233">
        <f t="shared" si="80"/>
        <v>5</v>
      </c>
      <c r="C1233">
        <v>43</v>
      </c>
      <c r="D1233" t="s">
        <v>2072</v>
      </c>
      <c r="E1233" t="s">
        <v>1119</v>
      </c>
      <c r="F1233" t="s">
        <v>1175</v>
      </c>
      <c r="G1233">
        <v>24</v>
      </c>
      <c r="H1233">
        <f t="shared" si="78"/>
        <v>7200</v>
      </c>
      <c r="I1233">
        <v>600</v>
      </c>
      <c r="J1233">
        <v>600</v>
      </c>
      <c r="K1233">
        <v>600</v>
      </c>
      <c r="L1233">
        <v>600</v>
      </c>
      <c r="M1233">
        <v>600</v>
      </c>
      <c r="N1233">
        <v>600</v>
      </c>
      <c r="O1233">
        <v>600</v>
      </c>
      <c r="P1233">
        <v>600</v>
      </c>
      <c r="Q1233">
        <v>600</v>
      </c>
      <c r="R1233">
        <v>600</v>
      </c>
      <c r="S1233">
        <v>600</v>
      </c>
      <c r="T1233">
        <v>600</v>
      </c>
      <c r="U1233">
        <f t="shared" si="81"/>
        <v>1</v>
      </c>
    </row>
    <row r="1234" spans="1:21">
      <c r="A1234" t="str">
        <f t="shared" si="79"/>
        <v>43.1-6</v>
      </c>
      <c r="B1234">
        <f t="shared" si="80"/>
        <v>6</v>
      </c>
      <c r="C1234">
        <v>43</v>
      </c>
      <c r="D1234" t="s">
        <v>2073</v>
      </c>
      <c r="E1234" t="s">
        <v>1119</v>
      </c>
      <c r="F1234" t="s">
        <v>1175</v>
      </c>
      <c r="G1234">
        <v>24</v>
      </c>
      <c r="H1234">
        <f t="shared" si="78"/>
        <v>7200</v>
      </c>
      <c r="I1234">
        <v>600</v>
      </c>
      <c r="J1234">
        <v>600</v>
      </c>
      <c r="K1234">
        <v>600</v>
      </c>
      <c r="L1234">
        <v>600</v>
      </c>
      <c r="M1234">
        <v>600</v>
      </c>
      <c r="N1234">
        <v>600</v>
      </c>
      <c r="O1234">
        <v>600</v>
      </c>
      <c r="P1234">
        <v>600</v>
      </c>
      <c r="Q1234">
        <v>600</v>
      </c>
      <c r="R1234">
        <v>600</v>
      </c>
      <c r="S1234">
        <v>600</v>
      </c>
      <c r="T1234">
        <v>600</v>
      </c>
      <c r="U1234">
        <f t="shared" si="81"/>
        <v>1</v>
      </c>
    </row>
    <row r="1235" spans="1:21">
      <c r="A1235" t="str">
        <f t="shared" si="79"/>
        <v>43.1-7</v>
      </c>
      <c r="B1235">
        <f t="shared" si="80"/>
        <v>7</v>
      </c>
      <c r="C1235">
        <v>43</v>
      </c>
      <c r="D1235" t="s">
        <v>2074</v>
      </c>
      <c r="E1235" t="s">
        <v>1119</v>
      </c>
      <c r="F1235" t="s">
        <v>1175</v>
      </c>
      <c r="G1235">
        <v>24</v>
      </c>
      <c r="H1235">
        <f t="shared" si="78"/>
        <v>5400</v>
      </c>
      <c r="I1235">
        <v>600</v>
      </c>
      <c r="J1235">
        <v>600</v>
      </c>
      <c r="K1235">
        <v>600</v>
      </c>
      <c r="L1235">
        <v>600</v>
      </c>
      <c r="M1235">
        <v>600</v>
      </c>
      <c r="N1235">
        <v>600</v>
      </c>
      <c r="O1235">
        <v>600</v>
      </c>
      <c r="P1235">
        <v>600</v>
      </c>
      <c r="Q1235">
        <v>600</v>
      </c>
      <c r="R1235" t="s">
        <v>2523</v>
      </c>
      <c r="S1235" t="s">
        <v>2523</v>
      </c>
      <c r="T1235" t="s">
        <v>2523</v>
      </c>
      <c r="U1235">
        <f t="shared" si="81"/>
        <v>1</v>
      </c>
    </row>
    <row r="1236" spans="1:21">
      <c r="A1236" t="str">
        <f t="shared" si="79"/>
        <v>43.1-8</v>
      </c>
      <c r="B1236">
        <f t="shared" si="80"/>
        <v>8</v>
      </c>
      <c r="C1236">
        <v>43</v>
      </c>
      <c r="D1236" t="s">
        <v>2075</v>
      </c>
      <c r="E1236" t="s">
        <v>1119</v>
      </c>
      <c r="F1236" t="s">
        <v>1175</v>
      </c>
      <c r="G1236">
        <v>24</v>
      </c>
      <c r="H1236">
        <f t="shared" si="78"/>
        <v>7200</v>
      </c>
      <c r="I1236">
        <v>600</v>
      </c>
      <c r="J1236">
        <v>600</v>
      </c>
      <c r="K1236">
        <v>600</v>
      </c>
      <c r="L1236">
        <v>600</v>
      </c>
      <c r="M1236">
        <v>600</v>
      </c>
      <c r="N1236">
        <v>600</v>
      </c>
      <c r="O1236">
        <v>600</v>
      </c>
      <c r="P1236">
        <v>600</v>
      </c>
      <c r="Q1236">
        <v>600</v>
      </c>
      <c r="R1236">
        <v>600</v>
      </c>
      <c r="S1236">
        <v>600</v>
      </c>
      <c r="T1236">
        <v>600</v>
      </c>
      <c r="U1236">
        <f t="shared" si="81"/>
        <v>1</v>
      </c>
    </row>
    <row r="1237" spans="1:21">
      <c r="A1237" t="str">
        <f t="shared" si="79"/>
        <v>43.1-9</v>
      </c>
      <c r="B1237">
        <f t="shared" si="80"/>
        <v>9</v>
      </c>
      <c r="C1237">
        <v>43</v>
      </c>
      <c r="D1237" t="s">
        <v>2836</v>
      </c>
      <c r="E1237" t="s">
        <v>1119</v>
      </c>
      <c r="F1237" t="s">
        <v>1175</v>
      </c>
      <c r="G1237">
        <v>24</v>
      </c>
      <c r="H1237">
        <f t="shared" si="78"/>
        <v>1800</v>
      </c>
      <c r="I1237" t="s">
        <v>2523</v>
      </c>
      <c r="J1237" t="s">
        <v>2523</v>
      </c>
      <c r="K1237" t="s">
        <v>2523</v>
      </c>
      <c r="L1237" t="s">
        <v>2523</v>
      </c>
      <c r="M1237" t="s">
        <v>2523</v>
      </c>
      <c r="N1237" t="s">
        <v>2523</v>
      </c>
      <c r="O1237" t="s">
        <v>2523</v>
      </c>
      <c r="P1237" t="s">
        <v>2523</v>
      </c>
      <c r="Q1237" t="s">
        <v>2523</v>
      </c>
      <c r="R1237">
        <v>600</v>
      </c>
      <c r="S1237">
        <v>600</v>
      </c>
      <c r="T1237">
        <v>600</v>
      </c>
      <c r="U1237">
        <f t="shared" si="81"/>
        <v>1</v>
      </c>
    </row>
    <row r="1238" spans="1:21">
      <c r="A1238" t="str">
        <f t="shared" si="79"/>
        <v>43.1-10</v>
      </c>
      <c r="B1238">
        <f t="shared" si="80"/>
        <v>10</v>
      </c>
      <c r="C1238">
        <v>43</v>
      </c>
      <c r="D1238" t="s">
        <v>2076</v>
      </c>
      <c r="E1238" t="s">
        <v>1119</v>
      </c>
      <c r="F1238" t="s">
        <v>1175</v>
      </c>
      <c r="G1238">
        <v>24</v>
      </c>
      <c r="H1238">
        <f t="shared" si="78"/>
        <v>7200</v>
      </c>
      <c r="I1238">
        <v>600</v>
      </c>
      <c r="J1238">
        <v>600</v>
      </c>
      <c r="K1238">
        <v>600</v>
      </c>
      <c r="L1238">
        <v>600</v>
      </c>
      <c r="M1238">
        <v>600</v>
      </c>
      <c r="N1238">
        <v>600</v>
      </c>
      <c r="O1238">
        <v>600</v>
      </c>
      <c r="P1238">
        <v>600</v>
      </c>
      <c r="Q1238">
        <v>600</v>
      </c>
      <c r="R1238">
        <v>600</v>
      </c>
      <c r="S1238">
        <v>600</v>
      </c>
      <c r="T1238">
        <v>600</v>
      </c>
      <c r="U1238">
        <f t="shared" si="81"/>
        <v>1</v>
      </c>
    </row>
    <row r="1239" spans="1:21">
      <c r="A1239" t="str">
        <f t="shared" si="79"/>
        <v>43.1-11</v>
      </c>
      <c r="B1239">
        <f t="shared" si="80"/>
        <v>11</v>
      </c>
      <c r="C1239">
        <v>43</v>
      </c>
      <c r="D1239" t="s">
        <v>2077</v>
      </c>
      <c r="E1239" t="s">
        <v>1119</v>
      </c>
      <c r="F1239" t="s">
        <v>1175</v>
      </c>
      <c r="G1239">
        <v>24</v>
      </c>
      <c r="H1239">
        <f t="shared" si="78"/>
        <v>7200</v>
      </c>
      <c r="I1239">
        <v>600</v>
      </c>
      <c r="J1239">
        <v>600</v>
      </c>
      <c r="K1239">
        <v>600</v>
      </c>
      <c r="L1239">
        <v>600</v>
      </c>
      <c r="M1239">
        <v>600</v>
      </c>
      <c r="N1239">
        <v>600</v>
      </c>
      <c r="O1239">
        <v>600</v>
      </c>
      <c r="P1239">
        <v>600</v>
      </c>
      <c r="Q1239">
        <v>600</v>
      </c>
      <c r="R1239">
        <v>600</v>
      </c>
      <c r="S1239">
        <v>600</v>
      </c>
      <c r="T1239">
        <v>600</v>
      </c>
      <c r="U1239">
        <f t="shared" si="81"/>
        <v>1</v>
      </c>
    </row>
    <row r="1240" spans="1:21">
      <c r="A1240" t="str">
        <f t="shared" si="79"/>
        <v>43.1-12</v>
      </c>
      <c r="B1240">
        <f t="shared" si="80"/>
        <v>12</v>
      </c>
      <c r="C1240">
        <v>43</v>
      </c>
      <c r="D1240" t="s">
        <v>2078</v>
      </c>
      <c r="E1240" t="s">
        <v>1119</v>
      </c>
      <c r="F1240" t="s">
        <v>1175</v>
      </c>
      <c r="G1240">
        <v>24</v>
      </c>
      <c r="H1240">
        <f t="shared" si="78"/>
        <v>5400</v>
      </c>
      <c r="I1240">
        <v>600</v>
      </c>
      <c r="J1240">
        <v>600</v>
      </c>
      <c r="K1240">
        <v>600</v>
      </c>
      <c r="L1240">
        <v>600</v>
      </c>
      <c r="M1240">
        <v>600</v>
      </c>
      <c r="N1240">
        <v>600</v>
      </c>
      <c r="O1240">
        <v>600</v>
      </c>
      <c r="P1240">
        <v>600</v>
      </c>
      <c r="Q1240">
        <v>600</v>
      </c>
      <c r="R1240" t="s">
        <v>2523</v>
      </c>
      <c r="S1240" t="s">
        <v>2523</v>
      </c>
      <c r="T1240" t="s">
        <v>2523</v>
      </c>
      <c r="U1240">
        <f t="shared" si="81"/>
        <v>1</v>
      </c>
    </row>
    <row r="1241" spans="1:21">
      <c r="A1241" t="str">
        <f t="shared" si="79"/>
        <v>43.1-13</v>
      </c>
      <c r="B1241">
        <f t="shared" si="80"/>
        <v>13</v>
      </c>
      <c r="C1241">
        <v>43</v>
      </c>
      <c r="D1241" t="s">
        <v>2079</v>
      </c>
      <c r="E1241" t="s">
        <v>1119</v>
      </c>
      <c r="F1241" t="s">
        <v>1175</v>
      </c>
      <c r="G1241">
        <v>24</v>
      </c>
      <c r="H1241">
        <f t="shared" si="78"/>
        <v>7200</v>
      </c>
      <c r="I1241">
        <v>600</v>
      </c>
      <c r="J1241">
        <v>600</v>
      </c>
      <c r="K1241">
        <v>600</v>
      </c>
      <c r="L1241">
        <v>600</v>
      </c>
      <c r="M1241">
        <v>600</v>
      </c>
      <c r="N1241">
        <v>600</v>
      </c>
      <c r="O1241">
        <v>600</v>
      </c>
      <c r="P1241">
        <v>600</v>
      </c>
      <c r="Q1241">
        <v>600</v>
      </c>
      <c r="R1241">
        <v>600</v>
      </c>
      <c r="S1241">
        <v>600</v>
      </c>
      <c r="T1241">
        <v>600</v>
      </c>
      <c r="U1241">
        <f t="shared" si="81"/>
        <v>1</v>
      </c>
    </row>
    <row r="1242" spans="1:21">
      <c r="A1242" t="str">
        <f t="shared" si="79"/>
        <v>43.1-14</v>
      </c>
      <c r="B1242">
        <f t="shared" si="80"/>
        <v>14</v>
      </c>
      <c r="C1242">
        <v>43</v>
      </c>
      <c r="D1242" t="s">
        <v>2080</v>
      </c>
      <c r="E1242" t="s">
        <v>1119</v>
      </c>
      <c r="F1242" t="s">
        <v>1175</v>
      </c>
      <c r="G1242">
        <v>24</v>
      </c>
      <c r="H1242">
        <f t="shared" si="78"/>
        <v>4800</v>
      </c>
      <c r="I1242">
        <v>600</v>
      </c>
      <c r="J1242">
        <v>600</v>
      </c>
      <c r="K1242">
        <v>600</v>
      </c>
      <c r="L1242" t="s">
        <v>2523</v>
      </c>
      <c r="M1242" t="s">
        <v>2523</v>
      </c>
      <c r="N1242">
        <v>600</v>
      </c>
      <c r="O1242">
        <v>600</v>
      </c>
      <c r="P1242">
        <v>600</v>
      </c>
      <c r="Q1242">
        <v>600</v>
      </c>
      <c r="R1242">
        <v>600</v>
      </c>
      <c r="S1242" t="s">
        <v>2523</v>
      </c>
      <c r="T1242" t="s">
        <v>2523</v>
      </c>
      <c r="U1242">
        <f t="shared" si="81"/>
        <v>1</v>
      </c>
    </row>
    <row r="1243" spans="1:21">
      <c r="A1243" t="str">
        <f t="shared" si="79"/>
        <v>43.1-15</v>
      </c>
      <c r="B1243">
        <f t="shared" si="80"/>
        <v>15</v>
      </c>
      <c r="C1243">
        <v>43</v>
      </c>
      <c r="D1243" t="s">
        <v>2837</v>
      </c>
      <c r="E1243" t="s">
        <v>1119</v>
      </c>
      <c r="F1243" t="s">
        <v>1175</v>
      </c>
      <c r="G1243">
        <v>24</v>
      </c>
      <c r="H1243">
        <f t="shared" si="78"/>
        <v>1800</v>
      </c>
      <c r="I1243" t="s">
        <v>2523</v>
      </c>
      <c r="J1243" t="s">
        <v>2523</v>
      </c>
      <c r="K1243" t="s">
        <v>2523</v>
      </c>
      <c r="L1243" t="s">
        <v>2523</v>
      </c>
      <c r="M1243" t="s">
        <v>2523</v>
      </c>
      <c r="N1243" t="s">
        <v>2523</v>
      </c>
      <c r="O1243" t="s">
        <v>2523</v>
      </c>
      <c r="P1243" t="s">
        <v>2523</v>
      </c>
      <c r="Q1243" t="s">
        <v>2523</v>
      </c>
      <c r="R1243">
        <v>600</v>
      </c>
      <c r="S1243">
        <v>600</v>
      </c>
      <c r="T1243">
        <v>600</v>
      </c>
      <c r="U1243">
        <f t="shared" si="81"/>
        <v>1</v>
      </c>
    </row>
    <row r="1244" spans="1:21">
      <c r="A1244" t="str">
        <f t="shared" si="79"/>
        <v>43.1-16</v>
      </c>
      <c r="B1244">
        <f t="shared" si="80"/>
        <v>16</v>
      </c>
      <c r="C1244">
        <v>43</v>
      </c>
      <c r="D1244" t="s">
        <v>2838</v>
      </c>
      <c r="E1244" t="s">
        <v>1119</v>
      </c>
      <c r="F1244" t="s">
        <v>1175</v>
      </c>
      <c r="G1244">
        <v>24</v>
      </c>
      <c r="H1244">
        <f t="shared" si="78"/>
        <v>1800</v>
      </c>
      <c r="I1244" t="s">
        <v>2523</v>
      </c>
      <c r="J1244" t="s">
        <v>2523</v>
      </c>
      <c r="K1244" t="s">
        <v>2523</v>
      </c>
      <c r="L1244" t="s">
        <v>2523</v>
      </c>
      <c r="M1244" t="s">
        <v>2523</v>
      </c>
      <c r="N1244" t="s">
        <v>2523</v>
      </c>
      <c r="O1244" t="s">
        <v>2523</v>
      </c>
      <c r="P1244" t="s">
        <v>2523</v>
      </c>
      <c r="Q1244" t="s">
        <v>2523</v>
      </c>
      <c r="R1244">
        <v>600</v>
      </c>
      <c r="S1244">
        <v>600</v>
      </c>
      <c r="T1244">
        <v>600</v>
      </c>
      <c r="U1244">
        <f t="shared" si="81"/>
        <v>1</v>
      </c>
    </row>
    <row r="1245" spans="1:21">
      <c r="A1245" t="str">
        <f t="shared" si="79"/>
        <v>43.1-17</v>
      </c>
      <c r="B1245">
        <f t="shared" si="80"/>
        <v>17</v>
      </c>
      <c r="C1245">
        <v>43</v>
      </c>
      <c r="D1245" t="s">
        <v>2839</v>
      </c>
      <c r="E1245" t="s">
        <v>1119</v>
      </c>
      <c r="F1245" t="s">
        <v>1175</v>
      </c>
      <c r="G1245">
        <v>24</v>
      </c>
      <c r="H1245">
        <f t="shared" ref="H1245:H1304" si="82">SUM(I1245:T1245)</f>
        <v>1800</v>
      </c>
      <c r="I1245" t="s">
        <v>2523</v>
      </c>
      <c r="J1245" t="s">
        <v>2523</v>
      </c>
      <c r="K1245" t="s">
        <v>2523</v>
      </c>
      <c r="L1245" t="s">
        <v>2523</v>
      </c>
      <c r="M1245" t="s">
        <v>2523</v>
      </c>
      <c r="N1245" t="s">
        <v>2523</v>
      </c>
      <c r="O1245" t="s">
        <v>2523</v>
      </c>
      <c r="P1245" t="s">
        <v>2523</v>
      </c>
      <c r="Q1245" t="s">
        <v>2523</v>
      </c>
      <c r="R1245">
        <v>600</v>
      </c>
      <c r="S1245">
        <v>600</v>
      </c>
      <c r="T1245">
        <v>600</v>
      </c>
      <c r="U1245">
        <f t="shared" si="81"/>
        <v>1</v>
      </c>
    </row>
    <row r="1246" spans="1:21">
      <c r="A1246" t="str">
        <f t="shared" si="79"/>
        <v>43.1-18</v>
      </c>
      <c r="B1246">
        <f t="shared" si="80"/>
        <v>18</v>
      </c>
      <c r="C1246">
        <v>43</v>
      </c>
      <c r="D1246" t="s">
        <v>2081</v>
      </c>
      <c r="E1246" t="s">
        <v>1119</v>
      </c>
      <c r="F1246" t="s">
        <v>1175</v>
      </c>
      <c r="G1246">
        <v>24</v>
      </c>
      <c r="H1246">
        <f t="shared" si="82"/>
        <v>5400</v>
      </c>
      <c r="I1246">
        <v>600</v>
      </c>
      <c r="J1246">
        <v>600</v>
      </c>
      <c r="K1246">
        <v>600</v>
      </c>
      <c r="L1246">
        <v>600</v>
      </c>
      <c r="M1246">
        <v>600</v>
      </c>
      <c r="N1246">
        <v>600</v>
      </c>
      <c r="O1246">
        <v>600</v>
      </c>
      <c r="P1246">
        <v>600</v>
      </c>
      <c r="Q1246">
        <v>600</v>
      </c>
      <c r="R1246" t="s">
        <v>2523</v>
      </c>
      <c r="S1246" t="s">
        <v>2523</v>
      </c>
      <c r="T1246" t="s">
        <v>2523</v>
      </c>
      <c r="U1246">
        <f t="shared" si="81"/>
        <v>1</v>
      </c>
    </row>
    <row r="1247" spans="1:21">
      <c r="A1247" t="str">
        <f t="shared" si="79"/>
        <v>43.1-19</v>
      </c>
      <c r="B1247">
        <f t="shared" si="80"/>
        <v>19</v>
      </c>
      <c r="C1247">
        <v>43</v>
      </c>
      <c r="D1247" t="s">
        <v>2082</v>
      </c>
      <c r="E1247" t="s">
        <v>1119</v>
      </c>
      <c r="F1247" t="s">
        <v>1175</v>
      </c>
      <c r="G1247">
        <v>24</v>
      </c>
      <c r="H1247">
        <f t="shared" si="82"/>
        <v>5400</v>
      </c>
      <c r="I1247">
        <v>600</v>
      </c>
      <c r="J1247">
        <v>600</v>
      </c>
      <c r="K1247">
        <v>600</v>
      </c>
      <c r="L1247">
        <v>600</v>
      </c>
      <c r="M1247">
        <v>600</v>
      </c>
      <c r="N1247">
        <v>600</v>
      </c>
      <c r="O1247">
        <v>600</v>
      </c>
      <c r="P1247">
        <v>600</v>
      </c>
      <c r="Q1247">
        <v>600</v>
      </c>
      <c r="R1247" t="s">
        <v>2523</v>
      </c>
      <c r="S1247" t="s">
        <v>2523</v>
      </c>
      <c r="T1247" t="s">
        <v>2523</v>
      </c>
      <c r="U1247">
        <f t="shared" si="81"/>
        <v>1</v>
      </c>
    </row>
    <row r="1248" spans="1:21">
      <c r="A1248" t="str">
        <f t="shared" si="79"/>
        <v>43.1-20</v>
      </c>
      <c r="B1248">
        <f t="shared" si="80"/>
        <v>20</v>
      </c>
      <c r="C1248">
        <v>43</v>
      </c>
      <c r="D1248" t="s">
        <v>2083</v>
      </c>
      <c r="E1248" t="s">
        <v>1121</v>
      </c>
      <c r="F1248" t="s">
        <v>1175</v>
      </c>
      <c r="G1248">
        <v>24</v>
      </c>
      <c r="H1248">
        <f t="shared" si="82"/>
        <v>26760</v>
      </c>
      <c r="I1248">
        <v>2230</v>
      </c>
      <c r="J1248">
        <v>2230</v>
      </c>
      <c r="K1248">
        <v>2230</v>
      </c>
      <c r="L1248">
        <v>2230</v>
      </c>
      <c r="M1248">
        <v>2230</v>
      </c>
      <c r="N1248">
        <v>2230</v>
      </c>
      <c r="O1248">
        <v>2230</v>
      </c>
      <c r="P1248">
        <v>2230</v>
      </c>
      <c r="Q1248">
        <v>2230</v>
      </c>
      <c r="R1248">
        <v>2230</v>
      </c>
      <c r="S1248">
        <v>2230</v>
      </c>
      <c r="T1248">
        <v>2230</v>
      </c>
      <c r="U1248">
        <f t="shared" si="81"/>
        <v>1</v>
      </c>
    </row>
    <row r="1249" spans="1:21">
      <c r="A1249" t="str">
        <f t="shared" si="79"/>
        <v>43.1-21</v>
      </c>
      <c r="B1249">
        <f t="shared" si="80"/>
        <v>21</v>
      </c>
      <c r="C1249">
        <v>43</v>
      </c>
      <c r="D1249" t="s">
        <v>2084</v>
      </c>
      <c r="E1249" t="s">
        <v>1121</v>
      </c>
      <c r="F1249" t="s">
        <v>1175</v>
      </c>
      <c r="G1249">
        <v>24</v>
      </c>
      <c r="H1249">
        <f t="shared" si="82"/>
        <v>20070</v>
      </c>
      <c r="I1249">
        <v>2230</v>
      </c>
      <c r="J1249">
        <v>2230</v>
      </c>
      <c r="K1249">
        <v>2230</v>
      </c>
      <c r="L1249">
        <v>2230</v>
      </c>
      <c r="M1249">
        <v>2230</v>
      </c>
      <c r="N1249">
        <v>2230</v>
      </c>
      <c r="O1249">
        <v>2230</v>
      </c>
      <c r="P1249">
        <v>2230</v>
      </c>
      <c r="Q1249">
        <v>2230</v>
      </c>
      <c r="R1249" t="s">
        <v>2523</v>
      </c>
      <c r="S1249" t="s">
        <v>2523</v>
      </c>
      <c r="T1249" t="s">
        <v>2523</v>
      </c>
      <c r="U1249">
        <f t="shared" si="81"/>
        <v>1</v>
      </c>
    </row>
    <row r="1250" spans="1:21">
      <c r="A1250" t="str">
        <f t="shared" ref="A1250:A1313" si="83">CONCATENATE(C1250,".1-",B1250)</f>
        <v>43.1-22</v>
      </c>
      <c r="B1250">
        <f t="shared" ref="B1250:B1313" si="84">IF(C1250&lt;&gt;C1249,1,B1249+1)</f>
        <v>22</v>
      </c>
      <c r="C1250">
        <v>43</v>
      </c>
      <c r="D1250" t="s">
        <v>2085</v>
      </c>
      <c r="E1250" t="s">
        <v>1121</v>
      </c>
      <c r="F1250" t="s">
        <v>1175</v>
      </c>
      <c r="G1250">
        <v>24</v>
      </c>
      <c r="H1250">
        <f t="shared" si="82"/>
        <v>26760</v>
      </c>
      <c r="I1250">
        <v>2230</v>
      </c>
      <c r="J1250">
        <v>2230</v>
      </c>
      <c r="K1250">
        <v>2230</v>
      </c>
      <c r="L1250">
        <v>2230</v>
      </c>
      <c r="M1250">
        <v>2230</v>
      </c>
      <c r="N1250">
        <v>2230</v>
      </c>
      <c r="O1250">
        <v>2230</v>
      </c>
      <c r="P1250">
        <v>2230</v>
      </c>
      <c r="Q1250">
        <v>2230</v>
      </c>
      <c r="R1250">
        <v>2230</v>
      </c>
      <c r="S1250">
        <v>2230</v>
      </c>
      <c r="T1250">
        <v>2230</v>
      </c>
      <c r="U1250">
        <f t="shared" si="81"/>
        <v>1</v>
      </c>
    </row>
    <row r="1251" spans="1:21">
      <c r="A1251" t="str">
        <f t="shared" si="83"/>
        <v>43.1-23</v>
      </c>
      <c r="B1251">
        <f t="shared" si="84"/>
        <v>23</v>
      </c>
      <c r="C1251">
        <v>43</v>
      </c>
      <c r="D1251" t="s">
        <v>2086</v>
      </c>
      <c r="E1251" t="s">
        <v>1121</v>
      </c>
      <c r="F1251" t="s">
        <v>1175</v>
      </c>
      <c r="G1251">
        <v>24</v>
      </c>
      <c r="H1251">
        <f t="shared" si="82"/>
        <v>20070</v>
      </c>
      <c r="I1251">
        <v>2230</v>
      </c>
      <c r="J1251">
        <v>2230</v>
      </c>
      <c r="K1251">
        <v>2230</v>
      </c>
      <c r="L1251">
        <v>2230</v>
      </c>
      <c r="M1251">
        <v>2230</v>
      </c>
      <c r="N1251">
        <v>2230</v>
      </c>
      <c r="O1251">
        <v>2230</v>
      </c>
      <c r="P1251">
        <v>2230</v>
      </c>
      <c r="Q1251">
        <v>2230</v>
      </c>
      <c r="R1251" t="s">
        <v>2523</v>
      </c>
      <c r="S1251" t="s">
        <v>2523</v>
      </c>
      <c r="T1251" t="s">
        <v>2523</v>
      </c>
      <c r="U1251">
        <f t="shared" si="81"/>
        <v>1</v>
      </c>
    </row>
    <row r="1252" spans="1:21">
      <c r="A1252" t="str">
        <f t="shared" si="83"/>
        <v>43.1-24</v>
      </c>
      <c r="B1252">
        <f t="shared" si="84"/>
        <v>24</v>
      </c>
      <c r="C1252">
        <v>43</v>
      </c>
      <c r="D1252" t="s">
        <v>2087</v>
      </c>
      <c r="E1252" t="s">
        <v>1178</v>
      </c>
      <c r="F1252" t="s">
        <v>1175</v>
      </c>
      <c r="G1252">
        <v>12</v>
      </c>
      <c r="H1252">
        <f t="shared" si="82"/>
        <v>73320</v>
      </c>
      <c r="I1252">
        <v>6110</v>
      </c>
      <c r="J1252">
        <v>6110</v>
      </c>
      <c r="K1252">
        <v>6110</v>
      </c>
      <c r="L1252">
        <v>6110</v>
      </c>
      <c r="M1252">
        <v>6110</v>
      </c>
      <c r="N1252">
        <v>6110</v>
      </c>
      <c r="O1252">
        <v>6110</v>
      </c>
      <c r="P1252">
        <v>6110</v>
      </c>
      <c r="Q1252">
        <v>6110</v>
      </c>
      <c r="R1252">
        <v>6110</v>
      </c>
      <c r="S1252">
        <v>6110</v>
      </c>
      <c r="T1252">
        <v>6110</v>
      </c>
      <c r="U1252">
        <f t="shared" si="81"/>
        <v>1</v>
      </c>
    </row>
    <row r="1253" spans="1:21">
      <c r="A1253" t="str">
        <f t="shared" si="83"/>
        <v>43.1-25</v>
      </c>
      <c r="B1253">
        <f t="shared" si="84"/>
        <v>25</v>
      </c>
      <c r="C1253">
        <v>43</v>
      </c>
      <c r="D1253" t="s">
        <v>2067</v>
      </c>
      <c r="E1253" t="s">
        <v>1124</v>
      </c>
      <c r="F1253" t="s">
        <v>1171</v>
      </c>
      <c r="G1253">
        <v>60</v>
      </c>
      <c r="H1253">
        <f t="shared" si="82"/>
        <v>9840</v>
      </c>
      <c r="I1253">
        <v>820</v>
      </c>
      <c r="J1253">
        <v>820</v>
      </c>
      <c r="K1253">
        <v>820</v>
      </c>
      <c r="L1253">
        <v>820</v>
      </c>
      <c r="M1253">
        <v>820</v>
      </c>
      <c r="N1253">
        <v>820</v>
      </c>
      <c r="O1253">
        <v>820</v>
      </c>
      <c r="P1253">
        <v>820</v>
      </c>
      <c r="Q1253">
        <v>820</v>
      </c>
      <c r="R1253">
        <v>820</v>
      </c>
      <c r="S1253">
        <v>820</v>
      </c>
      <c r="T1253">
        <v>820</v>
      </c>
      <c r="U1253">
        <f t="shared" si="81"/>
        <v>1</v>
      </c>
    </row>
    <row r="1254" spans="1:21">
      <c r="A1254" t="str">
        <f t="shared" si="83"/>
        <v>43.1-26</v>
      </c>
      <c r="B1254">
        <f t="shared" si="84"/>
        <v>26</v>
      </c>
      <c r="C1254">
        <v>43</v>
      </c>
      <c r="D1254" t="s">
        <v>2068</v>
      </c>
      <c r="E1254" t="s">
        <v>1120</v>
      </c>
      <c r="F1254" t="s">
        <v>1171</v>
      </c>
      <c r="G1254">
        <v>60</v>
      </c>
      <c r="H1254">
        <f t="shared" si="82"/>
        <v>33600</v>
      </c>
      <c r="I1254">
        <v>2800</v>
      </c>
      <c r="J1254">
        <v>2800</v>
      </c>
      <c r="K1254">
        <v>2800</v>
      </c>
      <c r="L1254">
        <v>2800</v>
      </c>
      <c r="M1254">
        <v>2800</v>
      </c>
      <c r="N1254">
        <v>2800</v>
      </c>
      <c r="O1254">
        <v>2800</v>
      </c>
      <c r="P1254">
        <v>2800</v>
      </c>
      <c r="Q1254">
        <v>2800</v>
      </c>
      <c r="R1254">
        <v>2800</v>
      </c>
      <c r="S1254">
        <v>2800</v>
      </c>
      <c r="T1254">
        <v>2800</v>
      </c>
      <c r="U1254">
        <f t="shared" si="81"/>
        <v>1</v>
      </c>
    </row>
    <row r="1255" spans="1:21">
      <c r="A1255" t="str">
        <f t="shared" si="83"/>
        <v>43.1-27</v>
      </c>
      <c r="B1255">
        <f t="shared" si="84"/>
        <v>27</v>
      </c>
      <c r="C1255">
        <v>43</v>
      </c>
      <c r="D1255" t="s">
        <v>2088</v>
      </c>
      <c r="E1255" t="s">
        <v>1122</v>
      </c>
      <c r="F1255" t="s">
        <v>1171</v>
      </c>
      <c r="G1255">
        <v>30</v>
      </c>
      <c r="H1255">
        <f t="shared" si="82"/>
        <v>93000</v>
      </c>
      <c r="I1255">
        <v>7750</v>
      </c>
      <c r="J1255">
        <v>7750</v>
      </c>
      <c r="K1255">
        <v>7750</v>
      </c>
      <c r="L1255">
        <v>7750</v>
      </c>
      <c r="M1255">
        <v>7750</v>
      </c>
      <c r="N1255">
        <v>7750</v>
      </c>
      <c r="O1255">
        <v>7750</v>
      </c>
      <c r="P1255">
        <v>7750</v>
      </c>
      <c r="Q1255">
        <v>7750</v>
      </c>
      <c r="R1255">
        <v>7750</v>
      </c>
      <c r="S1255">
        <v>7750</v>
      </c>
      <c r="T1255">
        <v>7750</v>
      </c>
      <c r="U1255">
        <f t="shared" si="81"/>
        <v>1</v>
      </c>
    </row>
    <row r="1256" spans="1:21">
      <c r="A1256" t="str">
        <f t="shared" si="83"/>
        <v>44.1-1</v>
      </c>
      <c r="B1256">
        <f t="shared" si="84"/>
        <v>1</v>
      </c>
      <c r="C1256">
        <v>44</v>
      </c>
      <c r="D1256" t="s">
        <v>2091</v>
      </c>
      <c r="E1256" t="s">
        <v>1174</v>
      </c>
      <c r="F1256" t="s">
        <v>1175</v>
      </c>
      <c r="G1256">
        <v>48</v>
      </c>
      <c r="H1256">
        <f t="shared" si="82"/>
        <v>39360</v>
      </c>
      <c r="I1256">
        <v>3280</v>
      </c>
      <c r="J1256">
        <v>3280</v>
      </c>
      <c r="K1256">
        <v>3280</v>
      </c>
      <c r="L1256">
        <v>3280</v>
      </c>
      <c r="M1256">
        <v>3280</v>
      </c>
      <c r="N1256">
        <v>3280</v>
      </c>
      <c r="O1256">
        <v>3280</v>
      </c>
      <c r="P1256">
        <v>3280</v>
      </c>
      <c r="Q1256">
        <v>3280</v>
      </c>
      <c r="R1256">
        <v>3280</v>
      </c>
      <c r="S1256">
        <v>3280</v>
      </c>
      <c r="T1256">
        <v>3280</v>
      </c>
      <c r="U1256">
        <f t="shared" si="81"/>
        <v>1</v>
      </c>
    </row>
    <row r="1257" spans="1:21">
      <c r="A1257" t="str">
        <f t="shared" si="83"/>
        <v>44.1-2</v>
      </c>
      <c r="B1257">
        <f t="shared" si="84"/>
        <v>2</v>
      </c>
      <c r="C1257">
        <v>44</v>
      </c>
      <c r="D1257" t="s">
        <v>2092</v>
      </c>
      <c r="E1257" t="s">
        <v>1174</v>
      </c>
      <c r="F1257" t="s">
        <v>1175</v>
      </c>
      <c r="G1257">
        <v>48</v>
      </c>
      <c r="H1257">
        <f t="shared" si="82"/>
        <v>39360</v>
      </c>
      <c r="I1257">
        <v>3280</v>
      </c>
      <c r="J1257">
        <v>3280</v>
      </c>
      <c r="K1257">
        <v>3280</v>
      </c>
      <c r="L1257">
        <v>3280</v>
      </c>
      <c r="M1257">
        <v>3280</v>
      </c>
      <c r="N1257">
        <v>3280</v>
      </c>
      <c r="O1257">
        <v>3280</v>
      </c>
      <c r="P1257">
        <v>3280</v>
      </c>
      <c r="Q1257">
        <v>3280</v>
      </c>
      <c r="R1257">
        <v>3280</v>
      </c>
      <c r="S1257">
        <v>3280</v>
      </c>
      <c r="T1257">
        <v>3280</v>
      </c>
      <c r="U1257">
        <f t="shared" si="81"/>
        <v>1</v>
      </c>
    </row>
    <row r="1258" spans="1:21">
      <c r="A1258" t="str">
        <f t="shared" si="83"/>
        <v>44.1-3</v>
      </c>
      <c r="B1258">
        <f t="shared" si="84"/>
        <v>3</v>
      </c>
      <c r="C1258">
        <v>44</v>
      </c>
      <c r="D1258" t="s">
        <v>2840</v>
      </c>
      <c r="E1258" t="s">
        <v>1174</v>
      </c>
      <c r="F1258" t="s">
        <v>1175</v>
      </c>
      <c r="G1258">
        <v>48</v>
      </c>
      <c r="H1258">
        <f t="shared" si="82"/>
        <v>19680</v>
      </c>
      <c r="I1258" t="s">
        <v>2523</v>
      </c>
      <c r="J1258" t="s">
        <v>2523</v>
      </c>
      <c r="K1258" t="s">
        <v>2523</v>
      </c>
      <c r="L1258" t="s">
        <v>2523</v>
      </c>
      <c r="M1258" t="s">
        <v>2523</v>
      </c>
      <c r="N1258" t="s">
        <v>2523</v>
      </c>
      <c r="O1258">
        <v>3280</v>
      </c>
      <c r="P1258">
        <v>3280</v>
      </c>
      <c r="Q1258">
        <v>3280</v>
      </c>
      <c r="R1258">
        <v>3280</v>
      </c>
      <c r="S1258">
        <v>3280</v>
      </c>
      <c r="T1258">
        <v>3280</v>
      </c>
      <c r="U1258">
        <f t="shared" si="81"/>
        <v>1</v>
      </c>
    </row>
    <row r="1259" spans="1:21">
      <c r="A1259" t="str">
        <f t="shared" si="83"/>
        <v>44.1-4</v>
      </c>
      <c r="B1259">
        <f t="shared" si="84"/>
        <v>4</v>
      </c>
      <c r="C1259">
        <v>44</v>
      </c>
      <c r="D1259" t="s">
        <v>2093</v>
      </c>
      <c r="E1259" t="s">
        <v>1119</v>
      </c>
      <c r="F1259" t="s">
        <v>1175</v>
      </c>
      <c r="G1259">
        <v>24</v>
      </c>
      <c r="H1259">
        <f t="shared" si="82"/>
        <v>7200</v>
      </c>
      <c r="I1259">
        <v>600</v>
      </c>
      <c r="J1259">
        <v>600</v>
      </c>
      <c r="K1259">
        <v>600</v>
      </c>
      <c r="L1259">
        <v>600</v>
      </c>
      <c r="M1259">
        <v>600</v>
      </c>
      <c r="N1259">
        <v>600</v>
      </c>
      <c r="O1259">
        <v>600</v>
      </c>
      <c r="P1259">
        <v>600</v>
      </c>
      <c r="Q1259">
        <v>600</v>
      </c>
      <c r="R1259">
        <v>600</v>
      </c>
      <c r="S1259">
        <v>600</v>
      </c>
      <c r="T1259">
        <v>600</v>
      </c>
      <c r="U1259">
        <f t="shared" si="81"/>
        <v>1</v>
      </c>
    </row>
    <row r="1260" spans="1:21">
      <c r="A1260" t="str">
        <f t="shared" si="83"/>
        <v>44.1-5</v>
      </c>
      <c r="B1260">
        <f t="shared" si="84"/>
        <v>5</v>
      </c>
      <c r="C1260">
        <v>44</v>
      </c>
      <c r="D1260" t="s">
        <v>2841</v>
      </c>
      <c r="E1260" t="s">
        <v>1119</v>
      </c>
      <c r="F1260" t="s">
        <v>1175</v>
      </c>
      <c r="G1260">
        <v>24</v>
      </c>
      <c r="H1260">
        <f t="shared" si="82"/>
        <v>1800</v>
      </c>
      <c r="I1260" t="s">
        <v>2523</v>
      </c>
      <c r="J1260" t="s">
        <v>2523</v>
      </c>
      <c r="K1260" t="s">
        <v>2523</v>
      </c>
      <c r="L1260" t="s">
        <v>2523</v>
      </c>
      <c r="M1260" t="s">
        <v>2523</v>
      </c>
      <c r="N1260" t="s">
        <v>2523</v>
      </c>
      <c r="O1260" t="s">
        <v>2523</v>
      </c>
      <c r="P1260" t="s">
        <v>2523</v>
      </c>
      <c r="Q1260" t="s">
        <v>2523</v>
      </c>
      <c r="R1260">
        <v>600</v>
      </c>
      <c r="S1260">
        <v>600</v>
      </c>
      <c r="T1260">
        <v>600</v>
      </c>
      <c r="U1260">
        <f t="shared" si="81"/>
        <v>1</v>
      </c>
    </row>
    <row r="1261" spans="1:21">
      <c r="A1261" t="str">
        <f t="shared" si="83"/>
        <v>44.1-6</v>
      </c>
      <c r="B1261">
        <f t="shared" si="84"/>
        <v>6</v>
      </c>
      <c r="C1261">
        <v>44</v>
      </c>
      <c r="D1261" t="s">
        <v>2842</v>
      </c>
      <c r="E1261" t="s">
        <v>1119</v>
      </c>
      <c r="F1261" t="s">
        <v>1175</v>
      </c>
      <c r="G1261">
        <v>24</v>
      </c>
      <c r="H1261">
        <f t="shared" si="82"/>
        <v>1800</v>
      </c>
      <c r="I1261" t="s">
        <v>2523</v>
      </c>
      <c r="J1261" t="s">
        <v>2523</v>
      </c>
      <c r="K1261" t="s">
        <v>2523</v>
      </c>
      <c r="L1261" t="s">
        <v>2523</v>
      </c>
      <c r="M1261" t="s">
        <v>2523</v>
      </c>
      <c r="N1261" t="s">
        <v>2523</v>
      </c>
      <c r="O1261" t="s">
        <v>2523</v>
      </c>
      <c r="P1261" t="s">
        <v>2523</v>
      </c>
      <c r="Q1261" t="s">
        <v>2523</v>
      </c>
      <c r="R1261">
        <v>600</v>
      </c>
      <c r="S1261">
        <v>600</v>
      </c>
      <c r="T1261">
        <v>600</v>
      </c>
      <c r="U1261">
        <f t="shared" si="81"/>
        <v>1</v>
      </c>
    </row>
    <row r="1262" spans="1:21">
      <c r="A1262" t="str">
        <f t="shared" si="83"/>
        <v>44.1-7</v>
      </c>
      <c r="B1262">
        <f t="shared" si="84"/>
        <v>7</v>
      </c>
      <c r="C1262">
        <v>44</v>
      </c>
      <c r="D1262" t="s">
        <v>2094</v>
      </c>
      <c r="E1262" t="s">
        <v>1119</v>
      </c>
      <c r="F1262" t="s">
        <v>1175</v>
      </c>
      <c r="G1262">
        <v>24</v>
      </c>
      <c r="H1262">
        <f t="shared" si="82"/>
        <v>7200</v>
      </c>
      <c r="I1262">
        <v>600</v>
      </c>
      <c r="J1262">
        <v>600</v>
      </c>
      <c r="K1262">
        <v>600</v>
      </c>
      <c r="L1262">
        <v>600</v>
      </c>
      <c r="M1262">
        <v>600</v>
      </c>
      <c r="N1262">
        <v>600</v>
      </c>
      <c r="O1262">
        <v>600</v>
      </c>
      <c r="P1262">
        <v>600</v>
      </c>
      <c r="Q1262">
        <v>600</v>
      </c>
      <c r="R1262">
        <v>600</v>
      </c>
      <c r="S1262">
        <v>600</v>
      </c>
      <c r="T1262">
        <v>600</v>
      </c>
      <c r="U1262">
        <f t="shared" si="81"/>
        <v>1</v>
      </c>
    </row>
    <row r="1263" spans="1:21">
      <c r="A1263" t="str">
        <f t="shared" si="83"/>
        <v>44.1-8</v>
      </c>
      <c r="B1263">
        <f t="shared" si="84"/>
        <v>8</v>
      </c>
      <c r="C1263">
        <v>44</v>
      </c>
      <c r="D1263" t="s">
        <v>2095</v>
      </c>
      <c r="E1263" t="s">
        <v>1119</v>
      </c>
      <c r="F1263" t="s">
        <v>1175</v>
      </c>
      <c r="G1263">
        <v>24</v>
      </c>
      <c r="H1263">
        <f t="shared" si="82"/>
        <v>7200</v>
      </c>
      <c r="I1263">
        <v>600</v>
      </c>
      <c r="J1263">
        <v>600</v>
      </c>
      <c r="K1263">
        <v>600</v>
      </c>
      <c r="L1263">
        <v>600</v>
      </c>
      <c r="M1263">
        <v>600</v>
      </c>
      <c r="N1263">
        <v>600</v>
      </c>
      <c r="O1263">
        <v>600</v>
      </c>
      <c r="P1263">
        <v>600</v>
      </c>
      <c r="Q1263">
        <v>600</v>
      </c>
      <c r="R1263">
        <v>600</v>
      </c>
      <c r="S1263">
        <v>600</v>
      </c>
      <c r="T1263">
        <v>600</v>
      </c>
      <c r="U1263">
        <f t="shared" si="81"/>
        <v>1</v>
      </c>
    </row>
    <row r="1264" spans="1:21">
      <c r="A1264" t="str">
        <f t="shared" si="83"/>
        <v>44.1-9</v>
      </c>
      <c r="B1264">
        <f t="shared" si="84"/>
        <v>9</v>
      </c>
      <c r="C1264">
        <v>44</v>
      </c>
      <c r="D1264" t="s">
        <v>2096</v>
      </c>
      <c r="E1264" t="s">
        <v>1119</v>
      </c>
      <c r="F1264" t="s">
        <v>1175</v>
      </c>
      <c r="G1264">
        <v>24</v>
      </c>
      <c r="H1264">
        <f t="shared" si="82"/>
        <v>7200</v>
      </c>
      <c r="I1264">
        <v>600</v>
      </c>
      <c r="J1264">
        <v>600</v>
      </c>
      <c r="K1264">
        <v>600</v>
      </c>
      <c r="L1264">
        <v>600</v>
      </c>
      <c r="M1264">
        <v>600</v>
      </c>
      <c r="N1264">
        <v>600</v>
      </c>
      <c r="O1264">
        <v>600</v>
      </c>
      <c r="P1264">
        <v>600</v>
      </c>
      <c r="Q1264">
        <v>600</v>
      </c>
      <c r="R1264">
        <v>600</v>
      </c>
      <c r="S1264">
        <v>600</v>
      </c>
      <c r="T1264">
        <v>600</v>
      </c>
      <c r="U1264">
        <f t="shared" si="81"/>
        <v>1</v>
      </c>
    </row>
    <row r="1265" spans="1:21">
      <c r="A1265" t="str">
        <f t="shared" si="83"/>
        <v>44.1-10</v>
      </c>
      <c r="B1265">
        <f t="shared" si="84"/>
        <v>10</v>
      </c>
      <c r="C1265">
        <v>44</v>
      </c>
      <c r="D1265" t="s">
        <v>2097</v>
      </c>
      <c r="E1265" t="s">
        <v>1119</v>
      </c>
      <c r="F1265" t="s">
        <v>1175</v>
      </c>
      <c r="G1265">
        <v>24</v>
      </c>
      <c r="H1265">
        <f t="shared" si="82"/>
        <v>1800</v>
      </c>
      <c r="I1265">
        <v>600</v>
      </c>
      <c r="J1265">
        <v>600</v>
      </c>
      <c r="K1265">
        <v>600</v>
      </c>
      <c r="L1265" t="s">
        <v>2523</v>
      </c>
      <c r="M1265" t="s">
        <v>2523</v>
      </c>
      <c r="N1265" t="s">
        <v>2523</v>
      </c>
      <c r="O1265" t="s">
        <v>2523</v>
      </c>
      <c r="P1265" t="s">
        <v>2523</v>
      </c>
      <c r="Q1265" t="s">
        <v>2523</v>
      </c>
      <c r="R1265" t="s">
        <v>2523</v>
      </c>
      <c r="S1265" t="s">
        <v>2523</v>
      </c>
      <c r="T1265" t="s">
        <v>2523</v>
      </c>
      <c r="U1265">
        <f t="shared" si="81"/>
        <v>2</v>
      </c>
    </row>
    <row r="1266" spans="1:21">
      <c r="A1266" t="str">
        <f t="shared" si="83"/>
        <v>44.1-11</v>
      </c>
      <c r="B1266">
        <f t="shared" si="84"/>
        <v>11</v>
      </c>
      <c r="C1266">
        <v>44</v>
      </c>
      <c r="D1266" t="s">
        <v>2843</v>
      </c>
      <c r="E1266" t="s">
        <v>1119</v>
      </c>
      <c r="F1266" t="s">
        <v>1175</v>
      </c>
      <c r="G1266">
        <v>24</v>
      </c>
      <c r="H1266">
        <f t="shared" si="82"/>
        <v>1800</v>
      </c>
      <c r="I1266" t="s">
        <v>2523</v>
      </c>
      <c r="J1266" t="s">
        <v>2523</v>
      </c>
      <c r="K1266" t="s">
        <v>2523</v>
      </c>
      <c r="L1266" t="s">
        <v>2523</v>
      </c>
      <c r="M1266" t="s">
        <v>2523</v>
      </c>
      <c r="N1266" t="s">
        <v>2523</v>
      </c>
      <c r="O1266" t="s">
        <v>2523</v>
      </c>
      <c r="P1266" t="s">
        <v>2523</v>
      </c>
      <c r="Q1266" t="s">
        <v>2523</v>
      </c>
      <c r="R1266">
        <v>600</v>
      </c>
      <c r="S1266">
        <v>600</v>
      </c>
      <c r="T1266">
        <v>600</v>
      </c>
      <c r="U1266">
        <f t="shared" si="81"/>
        <v>1</v>
      </c>
    </row>
    <row r="1267" spans="1:21">
      <c r="A1267" t="str">
        <f t="shared" si="83"/>
        <v>44.1-12</v>
      </c>
      <c r="B1267">
        <f t="shared" si="84"/>
        <v>12</v>
      </c>
      <c r="C1267">
        <v>44</v>
      </c>
      <c r="D1267" t="s">
        <v>2098</v>
      </c>
      <c r="E1267" t="s">
        <v>1119</v>
      </c>
      <c r="F1267" t="s">
        <v>1175</v>
      </c>
      <c r="G1267">
        <v>24</v>
      </c>
      <c r="H1267">
        <f t="shared" si="82"/>
        <v>7200</v>
      </c>
      <c r="I1267">
        <v>600</v>
      </c>
      <c r="J1267">
        <v>600</v>
      </c>
      <c r="K1267">
        <v>600</v>
      </c>
      <c r="L1267">
        <v>600</v>
      </c>
      <c r="M1267">
        <v>600</v>
      </c>
      <c r="N1267">
        <v>600</v>
      </c>
      <c r="O1267">
        <v>600</v>
      </c>
      <c r="P1267">
        <v>600</v>
      </c>
      <c r="Q1267">
        <v>600</v>
      </c>
      <c r="R1267">
        <v>600</v>
      </c>
      <c r="S1267">
        <v>600</v>
      </c>
      <c r="T1267">
        <v>600</v>
      </c>
      <c r="U1267">
        <f t="shared" si="81"/>
        <v>1</v>
      </c>
    </row>
    <row r="1268" spans="1:21">
      <c r="A1268" t="str">
        <f t="shared" si="83"/>
        <v>44.1-13</v>
      </c>
      <c r="B1268">
        <f t="shared" si="84"/>
        <v>13</v>
      </c>
      <c r="C1268">
        <v>44</v>
      </c>
      <c r="D1268" t="s">
        <v>2099</v>
      </c>
      <c r="E1268" t="s">
        <v>1119</v>
      </c>
      <c r="F1268" t="s">
        <v>1175</v>
      </c>
      <c r="G1268">
        <v>24</v>
      </c>
      <c r="H1268">
        <f t="shared" si="82"/>
        <v>2400</v>
      </c>
      <c r="I1268">
        <v>600</v>
      </c>
      <c r="J1268">
        <v>600</v>
      </c>
      <c r="K1268">
        <v>600</v>
      </c>
      <c r="L1268">
        <v>600</v>
      </c>
      <c r="M1268" t="s">
        <v>2523</v>
      </c>
      <c r="N1268" t="s">
        <v>2523</v>
      </c>
      <c r="O1268" t="s">
        <v>2523</v>
      </c>
      <c r="P1268" t="s">
        <v>2523</v>
      </c>
      <c r="Q1268" t="s">
        <v>2523</v>
      </c>
      <c r="R1268" t="s">
        <v>2523</v>
      </c>
      <c r="S1268" t="s">
        <v>2523</v>
      </c>
      <c r="T1268" t="s">
        <v>2523</v>
      </c>
      <c r="U1268">
        <f t="shared" si="81"/>
        <v>1</v>
      </c>
    </row>
    <row r="1269" spans="1:21">
      <c r="A1269" t="str">
        <f t="shared" si="83"/>
        <v>44.1-14</v>
      </c>
      <c r="B1269">
        <f t="shared" si="84"/>
        <v>14</v>
      </c>
      <c r="C1269">
        <v>44</v>
      </c>
      <c r="D1269" t="s">
        <v>2100</v>
      </c>
      <c r="E1269" t="s">
        <v>1119</v>
      </c>
      <c r="F1269" t="s">
        <v>1175</v>
      </c>
      <c r="G1269">
        <v>24</v>
      </c>
      <c r="H1269">
        <f t="shared" si="82"/>
        <v>2400</v>
      </c>
      <c r="I1269">
        <v>600</v>
      </c>
      <c r="J1269">
        <v>600</v>
      </c>
      <c r="K1269">
        <v>600</v>
      </c>
      <c r="L1269">
        <v>600</v>
      </c>
      <c r="M1269" t="s">
        <v>2523</v>
      </c>
      <c r="N1269" t="s">
        <v>2523</v>
      </c>
      <c r="O1269" t="s">
        <v>2523</v>
      </c>
      <c r="P1269" t="s">
        <v>2523</v>
      </c>
      <c r="Q1269" t="s">
        <v>2523</v>
      </c>
      <c r="R1269" t="s">
        <v>2523</v>
      </c>
      <c r="S1269" t="s">
        <v>2523</v>
      </c>
      <c r="T1269" t="s">
        <v>2523</v>
      </c>
      <c r="U1269">
        <f t="shared" si="81"/>
        <v>1</v>
      </c>
    </row>
    <row r="1270" spans="1:21">
      <c r="A1270" t="str">
        <f t="shared" si="83"/>
        <v>44.1-15</v>
      </c>
      <c r="B1270">
        <f t="shared" si="84"/>
        <v>15</v>
      </c>
      <c r="C1270">
        <v>44</v>
      </c>
      <c r="D1270" t="s">
        <v>2844</v>
      </c>
      <c r="E1270" t="s">
        <v>1119</v>
      </c>
      <c r="F1270" t="s">
        <v>1175</v>
      </c>
      <c r="G1270">
        <v>24</v>
      </c>
      <c r="H1270">
        <f t="shared" si="82"/>
        <v>1800</v>
      </c>
      <c r="I1270" t="s">
        <v>2523</v>
      </c>
      <c r="J1270" t="s">
        <v>2523</v>
      </c>
      <c r="K1270" t="s">
        <v>2523</v>
      </c>
      <c r="L1270" t="s">
        <v>2523</v>
      </c>
      <c r="M1270" t="s">
        <v>2523</v>
      </c>
      <c r="N1270" t="s">
        <v>2523</v>
      </c>
      <c r="O1270" t="s">
        <v>2523</v>
      </c>
      <c r="P1270" t="s">
        <v>2523</v>
      </c>
      <c r="Q1270" t="s">
        <v>2523</v>
      </c>
      <c r="R1270">
        <v>600</v>
      </c>
      <c r="S1270">
        <v>600</v>
      </c>
      <c r="T1270">
        <v>600</v>
      </c>
      <c r="U1270">
        <f t="shared" si="81"/>
        <v>1</v>
      </c>
    </row>
    <row r="1271" spans="1:21">
      <c r="A1271" t="str">
        <f t="shared" si="83"/>
        <v>44.1-16</v>
      </c>
      <c r="B1271">
        <f t="shared" si="84"/>
        <v>16</v>
      </c>
      <c r="C1271">
        <v>44</v>
      </c>
      <c r="D1271" t="s">
        <v>2845</v>
      </c>
      <c r="E1271" t="s">
        <v>1119</v>
      </c>
      <c r="F1271" t="s">
        <v>1175</v>
      </c>
      <c r="G1271">
        <v>24</v>
      </c>
      <c r="H1271">
        <f t="shared" si="82"/>
        <v>1200</v>
      </c>
      <c r="I1271" t="s">
        <v>2523</v>
      </c>
      <c r="J1271" t="s">
        <v>2523</v>
      </c>
      <c r="K1271" t="s">
        <v>2523</v>
      </c>
      <c r="L1271" t="s">
        <v>2523</v>
      </c>
      <c r="M1271" t="s">
        <v>2523</v>
      </c>
      <c r="N1271" t="s">
        <v>2523</v>
      </c>
      <c r="O1271" t="s">
        <v>2523</v>
      </c>
      <c r="P1271" t="s">
        <v>2523</v>
      </c>
      <c r="Q1271" t="s">
        <v>2523</v>
      </c>
      <c r="R1271" t="s">
        <v>2523</v>
      </c>
      <c r="S1271">
        <v>600</v>
      </c>
      <c r="T1271">
        <v>600</v>
      </c>
      <c r="U1271">
        <f t="shared" si="81"/>
        <v>1</v>
      </c>
    </row>
    <row r="1272" spans="1:21">
      <c r="A1272" t="str">
        <f t="shared" si="83"/>
        <v>44.1-17</v>
      </c>
      <c r="B1272">
        <f t="shared" si="84"/>
        <v>17</v>
      </c>
      <c r="C1272">
        <v>44</v>
      </c>
      <c r="D1272" t="s">
        <v>2846</v>
      </c>
      <c r="E1272" t="s">
        <v>1119</v>
      </c>
      <c r="F1272" t="s">
        <v>1175</v>
      </c>
      <c r="G1272">
        <v>24</v>
      </c>
      <c r="H1272">
        <f t="shared" si="82"/>
        <v>1800</v>
      </c>
      <c r="I1272" t="s">
        <v>2523</v>
      </c>
      <c r="J1272" t="s">
        <v>2523</v>
      </c>
      <c r="K1272" t="s">
        <v>2523</v>
      </c>
      <c r="L1272" t="s">
        <v>2523</v>
      </c>
      <c r="M1272" t="s">
        <v>2523</v>
      </c>
      <c r="N1272" t="s">
        <v>2523</v>
      </c>
      <c r="O1272" t="s">
        <v>2523</v>
      </c>
      <c r="P1272" t="s">
        <v>2523</v>
      </c>
      <c r="Q1272" t="s">
        <v>2523</v>
      </c>
      <c r="R1272">
        <v>600</v>
      </c>
      <c r="S1272">
        <v>600</v>
      </c>
      <c r="T1272">
        <v>600</v>
      </c>
      <c r="U1272">
        <f t="shared" si="81"/>
        <v>1</v>
      </c>
    </row>
    <row r="1273" spans="1:21">
      <c r="A1273" t="str">
        <f t="shared" si="83"/>
        <v>44.1-18</v>
      </c>
      <c r="B1273">
        <f t="shared" si="84"/>
        <v>18</v>
      </c>
      <c r="C1273">
        <v>44</v>
      </c>
      <c r="D1273" t="s">
        <v>2101</v>
      </c>
      <c r="E1273" t="s">
        <v>1119</v>
      </c>
      <c r="F1273" t="s">
        <v>1175</v>
      </c>
      <c r="G1273">
        <v>24</v>
      </c>
      <c r="H1273">
        <f t="shared" si="82"/>
        <v>7200</v>
      </c>
      <c r="I1273">
        <v>600</v>
      </c>
      <c r="J1273">
        <v>600</v>
      </c>
      <c r="K1273">
        <v>600</v>
      </c>
      <c r="L1273">
        <v>600</v>
      </c>
      <c r="M1273">
        <v>600</v>
      </c>
      <c r="N1273">
        <v>600</v>
      </c>
      <c r="O1273">
        <v>600</v>
      </c>
      <c r="P1273">
        <v>600</v>
      </c>
      <c r="Q1273">
        <v>600</v>
      </c>
      <c r="R1273">
        <v>600</v>
      </c>
      <c r="S1273">
        <v>600</v>
      </c>
      <c r="T1273">
        <v>600</v>
      </c>
      <c r="U1273">
        <f t="shared" si="81"/>
        <v>1</v>
      </c>
    </row>
    <row r="1274" spans="1:21">
      <c r="A1274" t="str">
        <f t="shared" si="83"/>
        <v>44.1-19</v>
      </c>
      <c r="B1274">
        <f t="shared" si="84"/>
        <v>19</v>
      </c>
      <c r="C1274">
        <v>44</v>
      </c>
      <c r="D1274" t="s">
        <v>2102</v>
      </c>
      <c r="E1274" t="s">
        <v>1119</v>
      </c>
      <c r="F1274" t="s">
        <v>1175</v>
      </c>
      <c r="G1274">
        <v>24</v>
      </c>
      <c r="H1274">
        <f t="shared" si="82"/>
        <v>1800</v>
      </c>
      <c r="I1274">
        <v>600</v>
      </c>
      <c r="J1274">
        <v>600</v>
      </c>
      <c r="K1274">
        <v>600</v>
      </c>
      <c r="L1274" t="s">
        <v>2523</v>
      </c>
      <c r="M1274" t="s">
        <v>2523</v>
      </c>
      <c r="N1274" t="s">
        <v>2523</v>
      </c>
      <c r="O1274" t="s">
        <v>2523</v>
      </c>
      <c r="P1274" t="s">
        <v>2523</v>
      </c>
      <c r="Q1274" t="s">
        <v>2523</v>
      </c>
      <c r="R1274" t="s">
        <v>2523</v>
      </c>
      <c r="S1274" t="s">
        <v>2523</v>
      </c>
      <c r="T1274" t="s">
        <v>2523</v>
      </c>
      <c r="U1274">
        <f t="shared" si="81"/>
        <v>1</v>
      </c>
    </row>
    <row r="1275" spans="1:21">
      <c r="A1275" t="str">
        <f t="shared" si="83"/>
        <v>44.1-20</v>
      </c>
      <c r="B1275">
        <f t="shared" si="84"/>
        <v>20</v>
      </c>
      <c r="C1275">
        <v>44</v>
      </c>
      <c r="D1275" t="s">
        <v>2103</v>
      </c>
      <c r="E1275" t="s">
        <v>1119</v>
      </c>
      <c r="F1275" t="s">
        <v>1175</v>
      </c>
      <c r="G1275">
        <v>24</v>
      </c>
      <c r="H1275">
        <f t="shared" si="82"/>
        <v>7200</v>
      </c>
      <c r="I1275">
        <v>600</v>
      </c>
      <c r="J1275">
        <v>600</v>
      </c>
      <c r="K1275">
        <v>600</v>
      </c>
      <c r="L1275">
        <v>600</v>
      </c>
      <c r="M1275">
        <v>600</v>
      </c>
      <c r="N1275">
        <v>600</v>
      </c>
      <c r="O1275">
        <v>600</v>
      </c>
      <c r="P1275">
        <v>600</v>
      </c>
      <c r="Q1275">
        <v>600</v>
      </c>
      <c r="R1275">
        <v>600</v>
      </c>
      <c r="S1275">
        <v>600</v>
      </c>
      <c r="T1275">
        <v>600</v>
      </c>
      <c r="U1275">
        <f t="shared" si="81"/>
        <v>1</v>
      </c>
    </row>
    <row r="1276" spans="1:21">
      <c r="A1276" t="str">
        <f t="shared" si="83"/>
        <v>44.1-21</v>
      </c>
      <c r="B1276">
        <f t="shared" si="84"/>
        <v>21</v>
      </c>
      <c r="C1276">
        <v>44</v>
      </c>
      <c r="D1276" t="s">
        <v>2847</v>
      </c>
      <c r="E1276" t="s">
        <v>1119</v>
      </c>
      <c r="F1276" t="s">
        <v>1175</v>
      </c>
      <c r="G1276">
        <v>24</v>
      </c>
      <c r="H1276">
        <f t="shared" si="82"/>
        <v>1800</v>
      </c>
      <c r="I1276" t="s">
        <v>2523</v>
      </c>
      <c r="J1276" t="s">
        <v>2523</v>
      </c>
      <c r="K1276" t="s">
        <v>2523</v>
      </c>
      <c r="L1276" t="s">
        <v>2523</v>
      </c>
      <c r="M1276" t="s">
        <v>2523</v>
      </c>
      <c r="N1276" t="s">
        <v>2523</v>
      </c>
      <c r="O1276" t="s">
        <v>2523</v>
      </c>
      <c r="P1276" t="s">
        <v>2523</v>
      </c>
      <c r="Q1276" t="s">
        <v>2523</v>
      </c>
      <c r="R1276">
        <v>600</v>
      </c>
      <c r="S1276">
        <v>600</v>
      </c>
      <c r="T1276">
        <v>600</v>
      </c>
      <c r="U1276">
        <f t="shared" si="81"/>
        <v>1</v>
      </c>
    </row>
    <row r="1277" spans="1:21">
      <c r="A1277" t="str">
        <f t="shared" si="83"/>
        <v>44.1-22</v>
      </c>
      <c r="B1277">
        <f t="shared" si="84"/>
        <v>22</v>
      </c>
      <c r="C1277">
        <v>44</v>
      </c>
      <c r="D1277" t="s">
        <v>2104</v>
      </c>
      <c r="E1277" t="s">
        <v>1119</v>
      </c>
      <c r="F1277" t="s">
        <v>1175</v>
      </c>
      <c r="G1277">
        <v>24</v>
      </c>
      <c r="H1277">
        <f t="shared" si="82"/>
        <v>7200</v>
      </c>
      <c r="I1277">
        <v>600</v>
      </c>
      <c r="J1277">
        <v>600</v>
      </c>
      <c r="K1277">
        <v>600</v>
      </c>
      <c r="L1277">
        <v>600</v>
      </c>
      <c r="M1277">
        <v>600</v>
      </c>
      <c r="N1277">
        <v>600</v>
      </c>
      <c r="O1277">
        <v>600</v>
      </c>
      <c r="P1277">
        <v>600</v>
      </c>
      <c r="Q1277">
        <v>600</v>
      </c>
      <c r="R1277">
        <v>600</v>
      </c>
      <c r="S1277">
        <v>600</v>
      </c>
      <c r="T1277">
        <v>600</v>
      </c>
      <c r="U1277">
        <f t="shared" si="81"/>
        <v>1</v>
      </c>
    </row>
    <row r="1278" spans="1:21">
      <c r="A1278" t="str">
        <f t="shared" si="83"/>
        <v>44.1-23</v>
      </c>
      <c r="B1278">
        <f t="shared" si="84"/>
        <v>23</v>
      </c>
      <c r="C1278">
        <v>44</v>
      </c>
      <c r="D1278" t="s">
        <v>2105</v>
      </c>
      <c r="E1278" t="s">
        <v>1119</v>
      </c>
      <c r="F1278" t="s">
        <v>1175</v>
      </c>
      <c r="G1278">
        <v>24</v>
      </c>
      <c r="H1278">
        <f t="shared" si="82"/>
        <v>1800</v>
      </c>
      <c r="I1278">
        <v>600</v>
      </c>
      <c r="J1278">
        <v>600</v>
      </c>
      <c r="K1278">
        <v>600</v>
      </c>
      <c r="L1278" t="s">
        <v>2523</v>
      </c>
      <c r="M1278" t="s">
        <v>2523</v>
      </c>
      <c r="N1278" t="s">
        <v>2523</v>
      </c>
      <c r="O1278" t="s">
        <v>2523</v>
      </c>
      <c r="P1278" t="s">
        <v>2523</v>
      </c>
      <c r="Q1278" t="s">
        <v>2523</v>
      </c>
      <c r="R1278" t="s">
        <v>2523</v>
      </c>
      <c r="S1278" t="s">
        <v>2523</v>
      </c>
      <c r="T1278" t="s">
        <v>2523</v>
      </c>
      <c r="U1278">
        <f t="shared" si="81"/>
        <v>1</v>
      </c>
    </row>
    <row r="1279" spans="1:21">
      <c r="A1279" t="str">
        <f t="shared" si="83"/>
        <v>44.1-24</v>
      </c>
      <c r="B1279">
        <f t="shared" si="84"/>
        <v>24</v>
      </c>
      <c r="C1279">
        <v>44</v>
      </c>
      <c r="D1279" t="s">
        <v>2106</v>
      </c>
      <c r="E1279" t="s">
        <v>1119</v>
      </c>
      <c r="F1279" t="s">
        <v>1175</v>
      </c>
      <c r="G1279">
        <v>24</v>
      </c>
      <c r="H1279">
        <f t="shared" si="82"/>
        <v>1800</v>
      </c>
      <c r="I1279">
        <v>600</v>
      </c>
      <c r="J1279">
        <v>600</v>
      </c>
      <c r="K1279">
        <v>600</v>
      </c>
      <c r="L1279" t="s">
        <v>2523</v>
      </c>
      <c r="M1279" t="s">
        <v>2523</v>
      </c>
      <c r="N1279" t="s">
        <v>2523</v>
      </c>
      <c r="O1279" t="s">
        <v>2523</v>
      </c>
      <c r="P1279" t="s">
        <v>2523</v>
      </c>
      <c r="Q1279" t="s">
        <v>2523</v>
      </c>
      <c r="R1279" t="s">
        <v>2523</v>
      </c>
      <c r="S1279" t="s">
        <v>2523</v>
      </c>
      <c r="T1279" t="s">
        <v>2523</v>
      </c>
      <c r="U1279">
        <f t="shared" si="81"/>
        <v>1</v>
      </c>
    </row>
    <row r="1280" spans="1:21">
      <c r="A1280" t="str">
        <f t="shared" si="83"/>
        <v>44.1-25</v>
      </c>
      <c r="B1280">
        <f t="shared" si="84"/>
        <v>25</v>
      </c>
      <c r="C1280">
        <v>44</v>
      </c>
      <c r="D1280" t="s">
        <v>2848</v>
      </c>
      <c r="E1280" t="s">
        <v>1121</v>
      </c>
      <c r="F1280" t="s">
        <v>1175</v>
      </c>
      <c r="G1280">
        <v>24</v>
      </c>
      <c r="H1280">
        <f t="shared" si="82"/>
        <v>6690</v>
      </c>
      <c r="I1280" t="s">
        <v>2523</v>
      </c>
      <c r="J1280" t="s">
        <v>2523</v>
      </c>
      <c r="K1280" t="s">
        <v>2523</v>
      </c>
      <c r="L1280" t="s">
        <v>2523</v>
      </c>
      <c r="M1280" t="s">
        <v>2523</v>
      </c>
      <c r="N1280" t="s">
        <v>2523</v>
      </c>
      <c r="O1280" t="s">
        <v>2523</v>
      </c>
      <c r="P1280" t="s">
        <v>2523</v>
      </c>
      <c r="Q1280" t="s">
        <v>2523</v>
      </c>
      <c r="R1280">
        <v>2230</v>
      </c>
      <c r="S1280">
        <v>2230</v>
      </c>
      <c r="T1280">
        <v>2230</v>
      </c>
      <c r="U1280">
        <f t="shared" si="81"/>
        <v>1</v>
      </c>
    </row>
    <row r="1281" spans="1:21">
      <c r="A1281" t="str">
        <f t="shared" si="83"/>
        <v>44.1-26</v>
      </c>
      <c r="B1281">
        <f t="shared" si="84"/>
        <v>26</v>
      </c>
      <c r="C1281">
        <v>44</v>
      </c>
      <c r="D1281" t="s">
        <v>2849</v>
      </c>
      <c r="E1281" t="s">
        <v>1121</v>
      </c>
      <c r="F1281" t="s">
        <v>1175</v>
      </c>
      <c r="G1281">
        <v>24</v>
      </c>
      <c r="H1281">
        <f t="shared" si="82"/>
        <v>6690</v>
      </c>
      <c r="I1281" t="s">
        <v>2523</v>
      </c>
      <c r="J1281" t="s">
        <v>2523</v>
      </c>
      <c r="K1281" t="s">
        <v>2523</v>
      </c>
      <c r="L1281" t="s">
        <v>2523</v>
      </c>
      <c r="M1281" t="s">
        <v>2523</v>
      </c>
      <c r="N1281" t="s">
        <v>2523</v>
      </c>
      <c r="O1281" t="s">
        <v>2523</v>
      </c>
      <c r="P1281" t="s">
        <v>2523</v>
      </c>
      <c r="Q1281" t="s">
        <v>2523</v>
      </c>
      <c r="R1281">
        <v>2230</v>
      </c>
      <c r="S1281">
        <v>2230</v>
      </c>
      <c r="T1281">
        <v>2230</v>
      </c>
      <c r="U1281">
        <f t="shared" si="81"/>
        <v>1</v>
      </c>
    </row>
    <row r="1282" spans="1:21">
      <c r="A1282" t="str">
        <f t="shared" si="83"/>
        <v>44.1-27</v>
      </c>
      <c r="B1282">
        <f t="shared" si="84"/>
        <v>27</v>
      </c>
      <c r="C1282">
        <v>44</v>
      </c>
      <c r="D1282" t="s">
        <v>2850</v>
      </c>
      <c r="E1282" t="s">
        <v>1121</v>
      </c>
      <c r="F1282" t="s">
        <v>1175</v>
      </c>
      <c r="G1282">
        <v>24</v>
      </c>
      <c r="H1282">
        <f t="shared" si="82"/>
        <v>8920</v>
      </c>
      <c r="I1282" t="s">
        <v>2523</v>
      </c>
      <c r="J1282" t="s">
        <v>2523</v>
      </c>
      <c r="K1282" t="s">
        <v>2523</v>
      </c>
      <c r="L1282" t="s">
        <v>2523</v>
      </c>
      <c r="M1282" t="s">
        <v>2523</v>
      </c>
      <c r="N1282" t="s">
        <v>2523</v>
      </c>
      <c r="O1282" t="s">
        <v>2523</v>
      </c>
      <c r="P1282" t="s">
        <v>2523</v>
      </c>
      <c r="Q1282">
        <v>2230</v>
      </c>
      <c r="R1282">
        <v>2230</v>
      </c>
      <c r="S1282">
        <v>2230</v>
      </c>
      <c r="T1282">
        <v>2230</v>
      </c>
      <c r="U1282">
        <f t="shared" ref="U1282:U1345" si="85">COUNTIF($D:$D,D1282)</f>
        <v>1</v>
      </c>
    </row>
    <row r="1283" spans="1:21">
      <c r="A1283" t="str">
        <f t="shared" si="83"/>
        <v>44.1-28</v>
      </c>
      <c r="B1283">
        <f t="shared" si="84"/>
        <v>28</v>
      </c>
      <c r="C1283">
        <v>44</v>
      </c>
      <c r="D1283" t="s">
        <v>2107</v>
      </c>
      <c r="E1283" t="s">
        <v>1121</v>
      </c>
      <c r="F1283" t="s">
        <v>1175</v>
      </c>
      <c r="G1283">
        <v>24</v>
      </c>
      <c r="H1283">
        <f t="shared" si="82"/>
        <v>26760</v>
      </c>
      <c r="I1283">
        <v>2230</v>
      </c>
      <c r="J1283">
        <v>2230</v>
      </c>
      <c r="K1283">
        <v>2230</v>
      </c>
      <c r="L1283">
        <v>2230</v>
      </c>
      <c r="M1283">
        <v>2230</v>
      </c>
      <c r="N1283">
        <v>2230</v>
      </c>
      <c r="O1283">
        <v>2230</v>
      </c>
      <c r="P1283">
        <v>2230</v>
      </c>
      <c r="Q1283">
        <v>2230</v>
      </c>
      <c r="R1283">
        <v>2230</v>
      </c>
      <c r="S1283">
        <v>2230</v>
      </c>
      <c r="T1283">
        <v>2230</v>
      </c>
      <c r="U1283">
        <f t="shared" si="85"/>
        <v>1</v>
      </c>
    </row>
    <row r="1284" spans="1:21">
      <c r="A1284" t="str">
        <f t="shared" si="83"/>
        <v>44.1-29</v>
      </c>
      <c r="B1284">
        <f t="shared" si="84"/>
        <v>29</v>
      </c>
      <c r="C1284">
        <v>44</v>
      </c>
      <c r="D1284" t="s">
        <v>2108</v>
      </c>
      <c r="E1284" t="s">
        <v>1121</v>
      </c>
      <c r="F1284" t="s">
        <v>1175</v>
      </c>
      <c r="G1284">
        <v>24</v>
      </c>
      <c r="H1284">
        <f t="shared" si="82"/>
        <v>26760</v>
      </c>
      <c r="I1284">
        <v>2230</v>
      </c>
      <c r="J1284">
        <v>2230</v>
      </c>
      <c r="K1284">
        <v>2230</v>
      </c>
      <c r="L1284">
        <v>2230</v>
      </c>
      <c r="M1284">
        <v>2230</v>
      </c>
      <c r="N1284">
        <v>2230</v>
      </c>
      <c r="O1284">
        <v>2230</v>
      </c>
      <c r="P1284">
        <v>2230</v>
      </c>
      <c r="Q1284">
        <v>2230</v>
      </c>
      <c r="R1284">
        <v>2230</v>
      </c>
      <c r="S1284">
        <v>2230</v>
      </c>
      <c r="T1284">
        <v>2230</v>
      </c>
      <c r="U1284">
        <f t="shared" si="85"/>
        <v>1</v>
      </c>
    </row>
    <row r="1285" spans="1:21">
      <c r="A1285" t="str">
        <f t="shared" si="83"/>
        <v>44.1-30</v>
      </c>
      <c r="B1285">
        <f t="shared" si="84"/>
        <v>30</v>
      </c>
      <c r="C1285">
        <v>44</v>
      </c>
      <c r="D1285" t="s">
        <v>2109</v>
      </c>
      <c r="E1285" t="s">
        <v>1121</v>
      </c>
      <c r="F1285" t="s">
        <v>1175</v>
      </c>
      <c r="G1285">
        <v>24</v>
      </c>
      <c r="H1285">
        <f t="shared" si="82"/>
        <v>6690</v>
      </c>
      <c r="I1285">
        <v>2230</v>
      </c>
      <c r="J1285">
        <v>2230</v>
      </c>
      <c r="K1285">
        <v>2230</v>
      </c>
      <c r="L1285" t="s">
        <v>2523</v>
      </c>
      <c r="M1285" t="s">
        <v>2523</v>
      </c>
      <c r="N1285" t="s">
        <v>2523</v>
      </c>
      <c r="O1285" t="s">
        <v>2523</v>
      </c>
      <c r="P1285" t="s">
        <v>2523</v>
      </c>
      <c r="Q1285" t="s">
        <v>2523</v>
      </c>
      <c r="R1285" t="s">
        <v>2523</v>
      </c>
      <c r="S1285" t="s">
        <v>2523</v>
      </c>
      <c r="T1285" t="s">
        <v>2523</v>
      </c>
      <c r="U1285">
        <f t="shared" si="85"/>
        <v>1</v>
      </c>
    </row>
    <row r="1286" spans="1:21">
      <c r="A1286" t="str">
        <f t="shared" si="83"/>
        <v>44.1-31</v>
      </c>
      <c r="B1286">
        <f t="shared" si="84"/>
        <v>31</v>
      </c>
      <c r="C1286">
        <v>44</v>
      </c>
      <c r="D1286" t="s">
        <v>2110</v>
      </c>
      <c r="E1286" t="s">
        <v>1121</v>
      </c>
      <c r="F1286" t="s">
        <v>1175</v>
      </c>
      <c r="G1286">
        <v>24</v>
      </c>
      <c r="H1286">
        <f t="shared" si="82"/>
        <v>26760</v>
      </c>
      <c r="I1286">
        <v>2230</v>
      </c>
      <c r="J1286">
        <v>2230</v>
      </c>
      <c r="K1286">
        <v>2230</v>
      </c>
      <c r="L1286">
        <v>2230</v>
      </c>
      <c r="M1286">
        <v>2230</v>
      </c>
      <c r="N1286">
        <v>2230</v>
      </c>
      <c r="O1286">
        <v>2230</v>
      </c>
      <c r="P1286">
        <v>2230</v>
      </c>
      <c r="Q1286">
        <v>2230</v>
      </c>
      <c r="R1286">
        <v>2230</v>
      </c>
      <c r="S1286">
        <v>2230</v>
      </c>
      <c r="T1286">
        <v>2230</v>
      </c>
      <c r="U1286">
        <f t="shared" si="85"/>
        <v>1</v>
      </c>
    </row>
    <row r="1287" spans="1:21">
      <c r="A1287" t="str">
        <f t="shared" si="83"/>
        <v>44.1-32</v>
      </c>
      <c r="B1287">
        <f t="shared" si="84"/>
        <v>32</v>
      </c>
      <c r="C1287">
        <v>44</v>
      </c>
      <c r="D1287" t="s">
        <v>2111</v>
      </c>
      <c r="E1287" t="s">
        <v>1121</v>
      </c>
      <c r="F1287" t="s">
        <v>1175</v>
      </c>
      <c r="G1287">
        <v>24</v>
      </c>
      <c r="H1287">
        <f t="shared" si="82"/>
        <v>6690</v>
      </c>
      <c r="I1287">
        <v>2230</v>
      </c>
      <c r="J1287">
        <v>2230</v>
      </c>
      <c r="K1287">
        <v>2230</v>
      </c>
      <c r="L1287" t="s">
        <v>2523</v>
      </c>
      <c r="M1287" t="s">
        <v>2523</v>
      </c>
      <c r="N1287" t="s">
        <v>2523</v>
      </c>
      <c r="O1287" t="s">
        <v>2523</v>
      </c>
      <c r="P1287" t="s">
        <v>2523</v>
      </c>
      <c r="Q1287" t="s">
        <v>2523</v>
      </c>
      <c r="R1287" t="s">
        <v>2523</v>
      </c>
      <c r="S1287" t="s">
        <v>2523</v>
      </c>
      <c r="T1287" t="s">
        <v>2523</v>
      </c>
      <c r="U1287">
        <f t="shared" si="85"/>
        <v>1</v>
      </c>
    </row>
    <row r="1288" spans="1:21">
      <c r="A1288" t="str">
        <f t="shared" si="83"/>
        <v>44.1-33</v>
      </c>
      <c r="B1288">
        <f t="shared" si="84"/>
        <v>33</v>
      </c>
      <c r="C1288">
        <v>44</v>
      </c>
      <c r="D1288" t="s">
        <v>2851</v>
      </c>
      <c r="E1288" t="s">
        <v>1178</v>
      </c>
      <c r="F1288" t="s">
        <v>1175</v>
      </c>
      <c r="G1288">
        <v>12</v>
      </c>
      <c r="H1288">
        <f t="shared" si="82"/>
        <v>18330</v>
      </c>
      <c r="I1288" t="s">
        <v>2523</v>
      </c>
      <c r="J1288" t="s">
        <v>2523</v>
      </c>
      <c r="K1288" t="s">
        <v>2523</v>
      </c>
      <c r="L1288" t="s">
        <v>2523</v>
      </c>
      <c r="M1288" t="s">
        <v>2523</v>
      </c>
      <c r="N1288" t="s">
        <v>2523</v>
      </c>
      <c r="O1288" t="s">
        <v>2523</v>
      </c>
      <c r="P1288" t="s">
        <v>2523</v>
      </c>
      <c r="Q1288" t="s">
        <v>2523</v>
      </c>
      <c r="R1288">
        <v>6110</v>
      </c>
      <c r="S1288">
        <v>6110</v>
      </c>
      <c r="T1288">
        <v>6110</v>
      </c>
      <c r="U1288">
        <f t="shared" si="85"/>
        <v>1</v>
      </c>
    </row>
    <row r="1289" spans="1:21">
      <c r="A1289" t="str">
        <f t="shared" si="83"/>
        <v>44.1-34</v>
      </c>
      <c r="B1289">
        <f t="shared" si="84"/>
        <v>34</v>
      </c>
      <c r="C1289">
        <v>44</v>
      </c>
      <c r="D1289" t="s">
        <v>2112</v>
      </c>
      <c r="E1289" t="s">
        <v>1178</v>
      </c>
      <c r="F1289" t="s">
        <v>1175</v>
      </c>
      <c r="G1289">
        <v>12</v>
      </c>
      <c r="H1289">
        <f t="shared" si="82"/>
        <v>36660</v>
      </c>
      <c r="I1289">
        <v>6110</v>
      </c>
      <c r="J1289">
        <v>6110</v>
      </c>
      <c r="K1289">
        <v>6110</v>
      </c>
      <c r="L1289">
        <v>6110</v>
      </c>
      <c r="M1289">
        <v>6110</v>
      </c>
      <c r="N1289">
        <v>6110</v>
      </c>
      <c r="O1289" t="s">
        <v>2523</v>
      </c>
      <c r="P1289" t="s">
        <v>2523</v>
      </c>
      <c r="Q1289" t="s">
        <v>2523</v>
      </c>
      <c r="R1289" t="s">
        <v>2523</v>
      </c>
      <c r="S1289" t="s">
        <v>2523</v>
      </c>
      <c r="T1289" t="s">
        <v>2523</v>
      </c>
      <c r="U1289">
        <f t="shared" si="85"/>
        <v>1</v>
      </c>
    </row>
    <row r="1290" spans="1:21">
      <c r="A1290" t="str">
        <f t="shared" si="83"/>
        <v>44.1-35</v>
      </c>
      <c r="B1290">
        <f t="shared" si="84"/>
        <v>35</v>
      </c>
      <c r="C1290">
        <v>44</v>
      </c>
      <c r="D1290" t="s">
        <v>2089</v>
      </c>
      <c r="E1290" t="s">
        <v>1124</v>
      </c>
      <c r="F1290" t="s">
        <v>1171</v>
      </c>
      <c r="G1290">
        <v>60</v>
      </c>
      <c r="H1290">
        <f t="shared" si="82"/>
        <v>9840</v>
      </c>
      <c r="I1290">
        <v>820</v>
      </c>
      <c r="J1290">
        <v>820</v>
      </c>
      <c r="K1290">
        <v>820</v>
      </c>
      <c r="L1290">
        <v>820</v>
      </c>
      <c r="M1290">
        <v>820</v>
      </c>
      <c r="N1290">
        <v>820</v>
      </c>
      <c r="O1290">
        <v>820</v>
      </c>
      <c r="P1290">
        <v>820</v>
      </c>
      <c r="Q1290">
        <v>820</v>
      </c>
      <c r="R1290">
        <v>820</v>
      </c>
      <c r="S1290">
        <v>820</v>
      </c>
      <c r="T1290">
        <v>820</v>
      </c>
      <c r="U1290">
        <f t="shared" si="85"/>
        <v>1</v>
      </c>
    </row>
    <row r="1291" spans="1:21">
      <c r="A1291" t="str">
        <f t="shared" si="83"/>
        <v>44.1-36</v>
      </c>
      <c r="B1291">
        <f t="shared" si="84"/>
        <v>36</v>
      </c>
      <c r="C1291">
        <v>44</v>
      </c>
      <c r="D1291" t="s">
        <v>2090</v>
      </c>
      <c r="E1291" t="s">
        <v>1120</v>
      </c>
      <c r="F1291" t="s">
        <v>1171</v>
      </c>
      <c r="G1291">
        <v>60</v>
      </c>
      <c r="H1291">
        <f t="shared" si="82"/>
        <v>33600</v>
      </c>
      <c r="I1291">
        <v>2800</v>
      </c>
      <c r="J1291">
        <v>2800</v>
      </c>
      <c r="K1291">
        <v>2800</v>
      </c>
      <c r="L1291">
        <v>2800</v>
      </c>
      <c r="M1291">
        <v>2800</v>
      </c>
      <c r="N1291">
        <v>2800</v>
      </c>
      <c r="O1291">
        <v>2800</v>
      </c>
      <c r="P1291">
        <v>2800</v>
      </c>
      <c r="Q1291">
        <v>2800</v>
      </c>
      <c r="R1291">
        <v>2800</v>
      </c>
      <c r="S1291">
        <v>2800</v>
      </c>
      <c r="T1291">
        <v>2800</v>
      </c>
      <c r="U1291">
        <f t="shared" si="85"/>
        <v>1</v>
      </c>
    </row>
    <row r="1292" spans="1:21">
      <c r="A1292" t="str">
        <f t="shared" si="83"/>
        <v>44.1-37</v>
      </c>
      <c r="B1292">
        <f t="shared" si="84"/>
        <v>37</v>
      </c>
      <c r="C1292">
        <v>44</v>
      </c>
      <c r="D1292" t="s">
        <v>2113</v>
      </c>
      <c r="E1292" t="s">
        <v>1122</v>
      </c>
      <c r="F1292" t="s">
        <v>1171</v>
      </c>
      <c r="G1292">
        <v>30</v>
      </c>
      <c r="H1292">
        <f t="shared" si="82"/>
        <v>93000</v>
      </c>
      <c r="I1292">
        <v>7750</v>
      </c>
      <c r="J1292">
        <v>7750</v>
      </c>
      <c r="K1292">
        <v>7750</v>
      </c>
      <c r="L1292">
        <v>7750</v>
      </c>
      <c r="M1292">
        <v>7750</v>
      </c>
      <c r="N1292">
        <v>7750</v>
      </c>
      <c r="O1292">
        <v>7750</v>
      </c>
      <c r="P1292">
        <v>7750</v>
      </c>
      <c r="Q1292">
        <v>7750</v>
      </c>
      <c r="R1292">
        <v>7750</v>
      </c>
      <c r="S1292">
        <v>7750</v>
      </c>
      <c r="T1292">
        <v>7750</v>
      </c>
      <c r="U1292">
        <f t="shared" si="85"/>
        <v>1</v>
      </c>
    </row>
    <row r="1293" spans="1:21">
      <c r="A1293" t="str">
        <f t="shared" si="83"/>
        <v>45.1-1</v>
      </c>
      <c r="B1293">
        <f t="shared" si="84"/>
        <v>1</v>
      </c>
      <c r="C1293">
        <v>45</v>
      </c>
      <c r="D1293" t="s">
        <v>2494</v>
      </c>
      <c r="E1293" t="s">
        <v>1174</v>
      </c>
      <c r="F1293" t="s">
        <v>1175</v>
      </c>
      <c r="G1293">
        <v>48</v>
      </c>
      <c r="H1293">
        <f t="shared" si="82"/>
        <v>22960</v>
      </c>
      <c r="I1293" t="s">
        <v>2523</v>
      </c>
      <c r="J1293" t="s">
        <v>2523</v>
      </c>
      <c r="K1293" t="s">
        <v>2523</v>
      </c>
      <c r="L1293" t="s">
        <v>2523</v>
      </c>
      <c r="M1293" t="s">
        <v>2523</v>
      </c>
      <c r="N1293">
        <v>3280</v>
      </c>
      <c r="O1293">
        <v>3280</v>
      </c>
      <c r="P1293">
        <v>3280</v>
      </c>
      <c r="Q1293">
        <v>3280</v>
      </c>
      <c r="R1293">
        <v>3280</v>
      </c>
      <c r="S1293">
        <v>3280</v>
      </c>
      <c r="T1293">
        <v>3280</v>
      </c>
      <c r="U1293">
        <f t="shared" si="85"/>
        <v>1</v>
      </c>
    </row>
    <row r="1294" spans="1:21">
      <c r="A1294" t="str">
        <f t="shared" si="83"/>
        <v>45.1-2</v>
      </c>
      <c r="B1294">
        <f t="shared" si="84"/>
        <v>2</v>
      </c>
      <c r="C1294">
        <v>45</v>
      </c>
      <c r="D1294" t="s">
        <v>2116</v>
      </c>
      <c r="E1294" t="s">
        <v>1174</v>
      </c>
      <c r="F1294" t="s">
        <v>1175</v>
      </c>
      <c r="G1294">
        <v>48</v>
      </c>
      <c r="H1294">
        <f t="shared" si="82"/>
        <v>39360</v>
      </c>
      <c r="I1294">
        <v>3280</v>
      </c>
      <c r="J1294">
        <v>3280</v>
      </c>
      <c r="K1294">
        <v>3280</v>
      </c>
      <c r="L1294">
        <v>3280</v>
      </c>
      <c r="M1294">
        <v>3280</v>
      </c>
      <c r="N1294">
        <v>3280</v>
      </c>
      <c r="O1294">
        <v>3280</v>
      </c>
      <c r="P1294">
        <v>3280</v>
      </c>
      <c r="Q1294">
        <v>3280</v>
      </c>
      <c r="R1294">
        <v>3280</v>
      </c>
      <c r="S1294">
        <v>3280</v>
      </c>
      <c r="T1294">
        <v>3280</v>
      </c>
      <c r="U1294">
        <f t="shared" si="85"/>
        <v>1</v>
      </c>
    </row>
    <row r="1295" spans="1:21">
      <c r="A1295" t="str">
        <f t="shared" si="83"/>
        <v>45.1-3</v>
      </c>
      <c r="B1295">
        <f t="shared" si="84"/>
        <v>3</v>
      </c>
      <c r="C1295">
        <v>45</v>
      </c>
      <c r="D1295" t="s">
        <v>2117</v>
      </c>
      <c r="E1295" t="s">
        <v>1174</v>
      </c>
      <c r="F1295" t="s">
        <v>1175</v>
      </c>
      <c r="G1295">
        <v>48</v>
      </c>
      <c r="H1295">
        <f t="shared" si="82"/>
        <v>36080</v>
      </c>
      <c r="I1295">
        <v>3280</v>
      </c>
      <c r="J1295">
        <v>3280</v>
      </c>
      <c r="K1295">
        <v>3280</v>
      </c>
      <c r="L1295">
        <v>3280</v>
      </c>
      <c r="M1295">
        <v>3280</v>
      </c>
      <c r="N1295">
        <v>3280</v>
      </c>
      <c r="O1295">
        <v>3280</v>
      </c>
      <c r="P1295">
        <v>3280</v>
      </c>
      <c r="Q1295">
        <v>3280</v>
      </c>
      <c r="R1295">
        <v>3280</v>
      </c>
      <c r="S1295">
        <v>3280</v>
      </c>
      <c r="T1295" t="s">
        <v>2523</v>
      </c>
      <c r="U1295">
        <f t="shared" si="85"/>
        <v>1</v>
      </c>
    </row>
    <row r="1296" spans="1:21">
      <c r="A1296" t="str">
        <f t="shared" si="83"/>
        <v>45.1-4</v>
      </c>
      <c r="B1296">
        <f t="shared" si="84"/>
        <v>4</v>
      </c>
      <c r="C1296">
        <v>45</v>
      </c>
      <c r="D1296" t="s">
        <v>2118</v>
      </c>
      <c r="E1296" t="s">
        <v>1119</v>
      </c>
      <c r="F1296" t="s">
        <v>1175</v>
      </c>
      <c r="G1296">
        <v>24</v>
      </c>
      <c r="H1296">
        <f t="shared" si="82"/>
        <v>5400</v>
      </c>
      <c r="I1296">
        <v>600</v>
      </c>
      <c r="J1296">
        <v>600</v>
      </c>
      <c r="K1296">
        <v>600</v>
      </c>
      <c r="L1296">
        <v>600</v>
      </c>
      <c r="M1296">
        <v>600</v>
      </c>
      <c r="N1296">
        <v>600</v>
      </c>
      <c r="O1296" t="s">
        <v>2523</v>
      </c>
      <c r="P1296">
        <v>600</v>
      </c>
      <c r="Q1296" t="s">
        <v>2523</v>
      </c>
      <c r="R1296" t="s">
        <v>2523</v>
      </c>
      <c r="S1296">
        <v>600</v>
      </c>
      <c r="T1296">
        <v>600</v>
      </c>
      <c r="U1296">
        <f t="shared" si="85"/>
        <v>1</v>
      </c>
    </row>
    <row r="1297" spans="1:21">
      <c r="A1297" t="str">
        <f t="shared" si="83"/>
        <v>45.1-5</v>
      </c>
      <c r="B1297">
        <f t="shared" si="84"/>
        <v>5</v>
      </c>
      <c r="C1297">
        <v>45</v>
      </c>
      <c r="D1297" t="s">
        <v>2852</v>
      </c>
      <c r="E1297" t="s">
        <v>1119</v>
      </c>
      <c r="F1297" t="s">
        <v>1175</v>
      </c>
      <c r="G1297">
        <v>24</v>
      </c>
      <c r="H1297">
        <f t="shared" si="82"/>
        <v>600</v>
      </c>
      <c r="I1297" t="s">
        <v>2523</v>
      </c>
      <c r="J1297" t="s">
        <v>2523</v>
      </c>
      <c r="K1297" t="s">
        <v>2523</v>
      </c>
      <c r="L1297" t="s">
        <v>2523</v>
      </c>
      <c r="M1297" t="s">
        <v>2523</v>
      </c>
      <c r="N1297" t="s">
        <v>2523</v>
      </c>
      <c r="O1297" t="s">
        <v>2523</v>
      </c>
      <c r="P1297" t="s">
        <v>2523</v>
      </c>
      <c r="Q1297">
        <v>600</v>
      </c>
      <c r="R1297" t="s">
        <v>2523</v>
      </c>
      <c r="S1297" t="s">
        <v>2523</v>
      </c>
      <c r="T1297" t="s">
        <v>2523</v>
      </c>
      <c r="U1297">
        <f t="shared" si="85"/>
        <v>1</v>
      </c>
    </row>
    <row r="1298" spans="1:21">
      <c r="A1298" t="str">
        <f t="shared" si="83"/>
        <v>45.1-6</v>
      </c>
      <c r="B1298">
        <f t="shared" si="84"/>
        <v>6</v>
      </c>
      <c r="C1298">
        <v>45</v>
      </c>
      <c r="D1298" t="s">
        <v>2495</v>
      </c>
      <c r="E1298" t="s">
        <v>1119</v>
      </c>
      <c r="F1298" t="s">
        <v>1175</v>
      </c>
      <c r="G1298">
        <v>24</v>
      </c>
      <c r="H1298">
        <f t="shared" si="82"/>
        <v>4800</v>
      </c>
      <c r="I1298" t="s">
        <v>2523</v>
      </c>
      <c r="J1298" t="s">
        <v>2523</v>
      </c>
      <c r="K1298" t="s">
        <v>2523</v>
      </c>
      <c r="L1298" t="s">
        <v>2523</v>
      </c>
      <c r="M1298">
        <v>600</v>
      </c>
      <c r="N1298">
        <v>600</v>
      </c>
      <c r="O1298">
        <v>600</v>
      </c>
      <c r="P1298">
        <v>600</v>
      </c>
      <c r="Q1298">
        <v>600</v>
      </c>
      <c r="R1298">
        <v>600</v>
      </c>
      <c r="S1298">
        <v>600</v>
      </c>
      <c r="T1298">
        <v>600</v>
      </c>
      <c r="U1298">
        <f t="shared" si="85"/>
        <v>1</v>
      </c>
    </row>
    <row r="1299" spans="1:21">
      <c r="A1299" t="str">
        <f t="shared" si="83"/>
        <v>45.1-7</v>
      </c>
      <c r="B1299">
        <f t="shared" si="84"/>
        <v>7</v>
      </c>
      <c r="C1299">
        <v>45</v>
      </c>
      <c r="D1299" t="s">
        <v>2119</v>
      </c>
      <c r="E1299" t="s">
        <v>1119</v>
      </c>
      <c r="F1299" t="s">
        <v>1175</v>
      </c>
      <c r="G1299">
        <v>24</v>
      </c>
      <c r="H1299">
        <f t="shared" si="82"/>
        <v>1200</v>
      </c>
      <c r="I1299">
        <v>600</v>
      </c>
      <c r="J1299">
        <v>600</v>
      </c>
      <c r="K1299" t="s">
        <v>2523</v>
      </c>
      <c r="L1299" t="s">
        <v>2523</v>
      </c>
      <c r="M1299" t="s">
        <v>2523</v>
      </c>
      <c r="N1299" t="s">
        <v>2523</v>
      </c>
      <c r="O1299" t="s">
        <v>2523</v>
      </c>
      <c r="P1299" t="s">
        <v>2523</v>
      </c>
      <c r="Q1299" t="s">
        <v>2523</v>
      </c>
      <c r="R1299" t="s">
        <v>2523</v>
      </c>
      <c r="S1299" t="s">
        <v>2523</v>
      </c>
      <c r="T1299" t="s">
        <v>2523</v>
      </c>
      <c r="U1299">
        <f t="shared" si="85"/>
        <v>1</v>
      </c>
    </row>
    <row r="1300" spans="1:21">
      <c r="A1300" t="str">
        <f t="shared" si="83"/>
        <v>45.1-8</v>
      </c>
      <c r="B1300">
        <f t="shared" si="84"/>
        <v>8</v>
      </c>
      <c r="C1300">
        <v>45</v>
      </c>
      <c r="D1300" t="s">
        <v>2120</v>
      </c>
      <c r="E1300" t="s">
        <v>1119</v>
      </c>
      <c r="F1300" t="s">
        <v>1175</v>
      </c>
      <c r="G1300">
        <v>24</v>
      </c>
      <c r="H1300">
        <f t="shared" si="82"/>
        <v>7200</v>
      </c>
      <c r="I1300">
        <v>600</v>
      </c>
      <c r="J1300">
        <v>600</v>
      </c>
      <c r="K1300">
        <v>600</v>
      </c>
      <c r="L1300">
        <v>600</v>
      </c>
      <c r="M1300">
        <v>600</v>
      </c>
      <c r="N1300">
        <v>600</v>
      </c>
      <c r="O1300">
        <v>600</v>
      </c>
      <c r="P1300">
        <v>600</v>
      </c>
      <c r="Q1300">
        <v>600</v>
      </c>
      <c r="R1300">
        <v>600</v>
      </c>
      <c r="S1300">
        <v>600</v>
      </c>
      <c r="T1300">
        <v>600</v>
      </c>
      <c r="U1300">
        <f t="shared" si="85"/>
        <v>1</v>
      </c>
    </row>
    <row r="1301" spans="1:21">
      <c r="A1301" t="str">
        <f t="shared" si="83"/>
        <v>45.1-9</v>
      </c>
      <c r="B1301">
        <f t="shared" si="84"/>
        <v>9</v>
      </c>
      <c r="C1301">
        <v>45</v>
      </c>
      <c r="D1301" t="s">
        <v>2121</v>
      </c>
      <c r="E1301" t="s">
        <v>1119</v>
      </c>
      <c r="F1301" t="s">
        <v>1175</v>
      </c>
      <c r="G1301">
        <v>24</v>
      </c>
      <c r="H1301">
        <f t="shared" si="82"/>
        <v>7200</v>
      </c>
      <c r="I1301">
        <v>600</v>
      </c>
      <c r="J1301">
        <v>600</v>
      </c>
      <c r="K1301">
        <v>600</v>
      </c>
      <c r="L1301">
        <v>600</v>
      </c>
      <c r="M1301">
        <v>600</v>
      </c>
      <c r="N1301">
        <v>600</v>
      </c>
      <c r="O1301">
        <v>600</v>
      </c>
      <c r="P1301">
        <v>600</v>
      </c>
      <c r="Q1301">
        <v>600</v>
      </c>
      <c r="R1301">
        <v>600</v>
      </c>
      <c r="S1301">
        <v>600</v>
      </c>
      <c r="T1301">
        <v>600</v>
      </c>
      <c r="U1301">
        <f t="shared" si="85"/>
        <v>1</v>
      </c>
    </row>
    <row r="1302" spans="1:21">
      <c r="A1302" t="str">
        <f t="shared" si="83"/>
        <v>45.1-10</v>
      </c>
      <c r="B1302">
        <f t="shared" si="84"/>
        <v>10</v>
      </c>
      <c r="C1302">
        <v>45</v>
      </c>
      <c r="D1302" t="s">
        <v>2853</v>
      </c>
      <c r="E1302" t="s">
        <v>1119</v>
      </c>
      <c r="F1302" t="s">
        <v>1175</v>
      </c>
      <c r="G1302">
        <v>24</v>
      </c>
      <c r="H1302">
        <f t="shared" si="82"/>
        <v>3000</v>
      </c>
      <c r="I1302" t="s">
        <v>2523</v>
      </c>
      <c r="J1302" t="s">
        <v>2523</v>
      </c>
      <c r="K1302" t="s">
        <v>2523</v>
      </c>
      <c r="L1302" t="s">
        <v>2523</v>
      </c>
      <c r="M1302" t="s">
        <v>2523</v>
      </c>
      <c r="N1302" t="s">
        <v>2523</v>
      </c>
      <c r="O1302">
        <v>600</v>
      </c>
      <c r="P1302" t="s">
        <v>2523</v>
      </c>
      <c r="Q1302">
        <v>600</v>
      </c>
      <c r="R1302">
        <v>600</v>
      </c>
      <c r="S1302">
        <v>600</v>
      </c>
      <c r="T1302">
        <v>600</v>
      </c>
      <c r="U1302">
        <f t="shared" si="85"/>
        <v>1</v>
      </c>
    </row>
    <row r="1303" spans="1:21">
      <c r="A1303" t="str">
        <f t="shared" si="83"/>
        <v>45.1-11</v>
      </c>
      <c r="B1303">
        <f t="shared" si="84"/>
        <v>11</v>
      </c>
      <c r="C1303">
        <v>45</v>
      </c>
      <c r="D1303" t="s">
        <v>2122</v>
      </c>
      <c r="E1303" t="s">
        <v>1119</v>
      </c>
      <c r="F1303" t="s">
        <v>1175</v>
      </c>
      <c r="G1303">
        <v>24</v>
      </c>
      <c r="H1303">
        <f t="shared" si="82"/>
        <v>4200</v>
      </c>
      <c r="I1303">
        <v>600</v>
      </c>
      <c r="J1303">
        <v>600</v>
      </c>
      <c r="K1303">
        <v>600</v>
      </c>
      <c r="L1303">
        <v>600</v>
      </c>
      <c r="M1303">
        <v>600</v>
      </c>
      <c r="N1303">
        <v>600</v>
      </c>
      <c r="O1303">
        <v>600</v>
      </c>
      <c r="P1303" t="s">
        <v>2523</v>
      </c>
      <c r="Q1303" t="s">
        <v>2523</v>
      </c>
      <c r="R1303" t="s">
        <v>2523</v>
      </c>
      <c r="S1303" t="s">
        <v>2523</v>
      </c>
      <c r="T1303" t="s">
        <v>2523</v>
      </c>
      <c r="U1303">
        <f t="shared" si="85"/>
        <v>1</v>
      </c>
    </row>
    <row r="1304" spans="1:21">
      <c r="A1304" t="str">
        <f t="shared" si="83"/>
        <v>45.1-12</v>
      </c>
      <c r="B1304">
        <f t="shared" si="84"/>
        <v>12</v>
      </c>
      <c r="C1304">
        <v>45</v>
      </c>
      <c r="D1304" t="s">
        <v>2854</v>
      </c>
      <c r="E1304" t="s">
        <v>1119</v>
      </c>
      <c r="F1304" t="s">
        <v>1175</v>
      </c>
      <c r="G1304">
        <v>24</v>
      </c>
      <c r="H1304">
        <f t="shared" si="82"/>
        <v>2400</v>
      </c>
      <c r="I1304" t="s">
        <v>2523</v>
      </c>
      <c r="J1304" t="s">
        <v>2523</v>
      </c>
      <c r="K1304" t="s">
        <v>2523</v>
      </c>
      <c r="L1304" t="s">
        <v>2523</v>
      </c>
      <c r="M1304" t="s">
        <v>2523</v>
      </c>
      <c r="N1304" t="s">
        <v>2523</v>
      </c>
      <c r="O1304" t="s">
        <v>2523</v>
      </c>
      <c r="P1304" t="s">
        <v>2523</v>
      </c>
      <c r="Q1304">
        <v>600</v>
      </c>
      <c r="R1304">
        <v>600</v>
      </c>
      <c r="S1304">
        <v>600</v>
      </c>
      <c r="T1304">
        <v>600</v>
      </c>
      <c r="U1304">
        <f t="shared" si="85"/>
        <v>1</v>
      </c>
    </row>
    <row r="1305" spans="1:21">
      <c r="A1305" t="str">
        <f t="shared" si="83"/>
        <v>45.1-13</v>
      </c>
      <c r="B1305">
        <f t="shared" si="84"/>
        <v>13</v>
      </c>
      <c r="C1305">
        <v>45</v>
      </c>
      <c r="D1305" t="s">
        <v>2123</v>
      </c>
      <c r="E1305" t="s">
        <v>1119</v>
      </c>
      <c r="F1305" t="s">
        <v>1175</v>
      </c>
      <c r="G1305">
        <v>24</v>
      </c>
      <c r="H1305">
        <f t="shared" ref="H1305:H1363" si="86">SUM(I1305:T1305)</f>
        <v>1800</v>
      </c>
      <c r="I1305">
        <v>600</v>
      </c>
      <c r="J1305">
        <v>600</v>
      </c>
      <c r="K1305">
        <v>600</v>
      </c>
      <c r="L1305" t="s">
        <v>2523</v>
      </c>
      <c r="M1305" t="s">
        <v>2523</v>
      </c>
      <c r="N1305" t="s">
        <v>2523</v>
      </c>
      <c r="O1305" t="s">
        <v>2523</v>
      </c>
      <c r="P1305" t="s">
        <v>2523</v>
      </c>
      <c r="Q1305" t="s">
        <v>2523</v>
      </c>
      <c r="R1305" t="s">
        <v>2523</v>
      </c>
      <c r="S1305" t="s">
        <v>2523</v>
      </c>
      <c r="T1305" t="s">
        <v>2523</v>
      </c>
      <c r="U1305">
        <f t="shared" si="85"/>
        <v>1</v>
      </c>
    </row>
    <row r="1306" spans="1:21">
      <c r="A1306" t="str">
        <f t="shared" si="83"/>
        <v>45.1-14</v>
      </c>
      <c r="B1306">
        <f t="shared" si="84"/>
        <v>14</v>
      </c>
      <c r="C1306">
        <v>45</v>
      </c>
      <c r="D1306" t="s">
        <v>2124</v>
      </c>
      <c r="E1306" t="s">
        <v>1119</v>
      </c>
      <c r="F1306" t="s">
        <v>1175</v>
      </c>
      <c r="G1306">
        <v>24</v>
      </c>
      <c r="H1306">
        <f t="shared" si="86"/>
        <v>5400</v>
      </c>
      <c r="I1306">
        <v>600</v>
      </c>
      <c r="J1306">
        <v>600</v>
      </c>
      <c r="K1306">
        <v>600</v>
      </c>
      <c r="L1306">
        <v>600</v>
      </c>
      <c r="M1306">
        <v>600</v>
      </c>
      <c r="N1306">
        <v>600</v>
      </c>
      <c r="O1306">
        <v>600</v>
      </c>
      <c r="P1306">
        <v>600</v>
      </c>
      <c r="Q1306">
        <v>600</v>
      </c>
      <c r="R1306" t="s">
        <v>2523</v>
      </c>
      <c r="S1306" t="s">
        <v>2523</v>
      </c>
      <c r="T1306" t="s">
        <v>2523</v>
      </c>
      <c r="U1306">
        <f t="shared" si="85"/>
        <v>1</v>
      </c>
    </row>
    <row r="1307" spans="1:21">
      <c r="A1307" t="str">
        <f t="shared" si="83"/>
        <v>45.1-15</v>
      </c>
      <c r="B1307">
        <f t="shared" si="84"/>
        <v>15</v>
      </c>
      <c r="C1307">
        <v>45</v>
      </c>
      <c r="D1307" t="s">
        <v>2125</v>
      </c>
      <c r="E1307" t="s">
        <v>1119</v>
      </c>
      <c r="F1307" t="s">
        <v>1175</v>
      </c>
      <c r="G1307">
        <v>24</v>
      </c>
      <c r="H1307">
        <f t="shared" si="86"/>
        <v>4200</v>
      </c>
      <c r="I1307" t="s">
        <v>2523</v>
      </c>
      <c r="J1307" t="s">
        <v>2523</v>
      </c>
      <c r="K1307" t="s">
        <v>2523</v>
      </c>
      <c r="L1307" t="s">
        <v>2523</v>
      </c>
      <c r="M1307" t="s">
        <v>2523</v>
      </c>
      <c r="N1307">
        <v>600</v>
      </c>
      <c r="O1307">
        <v>600</v>
      </c>
      <c r="P1307">
        <v>600</v>
      </c>
      <c r="Q1307">
        <v>600</v>
      </c>
      <c r="R1307">
        <v>600</v>
      </c>
      <c r="S1307">
        <v>600</v>
      </c>
      <c r="T1307">
        <v>600</v>
      </c>
      <c r="U1307">
        <f t="shared" si="85"/>
        <v>1</v>
      </c>
    </row>
    <row r="1308" spans="1:21">
      <c r="A1308" t="str">
        <f t="shared" si="83"/>
        <v>45.1-16</v>
      </c>
      <c r="B1308">
        <f t="shared" si="84"/>
        <v>16</v>
      </c>
      <c r="C1308">
        <v>45</v>
      </c>
      <c r="D1308" t="s">
        <v>2855</v>
      </c>
      <c r="E1308" t="s">
        <v>1119</v>
      </c>
      <c r="F1308" t="s">
        <v>1175</v>
      </c>
      <c r="G1308">
        <v>24</v>
      </c>
      <c r="H1308">
        <f t="shared" si="86"/>
        <v>2400</v>
      </c>
      <c r="I1308" t="s">
        <v>2523</v>
      </c>
      <c r="J1308" t="s">
        <v>2523</v>
      </c>
      <c r="K1308" t="s">
        <v>2523</v>
      </c>
      <c r="L1308" t="s">
        <v>2523</v>
      </c>
      <c r="M1308" t="s">
        <v>2523</v>
      </c>
      <c r="N1308" t="s">
        <v>2523</v>
      </c>
      <c r="O1308" t="s">
        <v>2523</v>
      </c>
      <c r="P1308" t="s">
        <v>2523</v>
      </c>
      <c r="Q1308">
        <v>600</v>
      </c>
      <c r="R1308">
        <v>600</v>
      </c>
      <c r="S1308">
        <v>600</v>
      </c>
      <c r="T1308">
        <v>600</v>
      </c>
      <c r="U1308">
        <f t="shared" si="85"/>
        <v>1</v>
      </c>
    </row>
    <row r="1309" spans="1:21">
      <c r="A1309" t="str">
        <f t="shared" si="83"/>
        <v>45.1-17</v>
      </c>
      <c r="B1309">
        <f t="shared" si="84"/>
        <v>17</v>
      </c>
      <c r="C1309">
        <v>45</v>
      </c>
      <c r="D1309" t="s">
        <v>2496</v>
      </c>
      <c r="E1309" t="s">
        <v>1119</v>
      </c>
      <c r="F1309" t="s">
        <v>1175</v>
      </c>
      <c r="G1309">
        <v>24</v>
      </c>
      <c r="H1309">
        <f t="shared" si="86"/>
        <v>7200</v>
      </c>
      <c r="I1309">
        <v>600</v>
      </c>
      <c r="J1309">
        <v>600</v>
      </c>
      <c r="K1309">
        <v>600</v>
      </c>
      <c r="L1309">
        <v>600</v>
      </c>
      <c r="M1309">
        <v>600</v>
      </c>
      <c r="N1309">
        <v>600</v>
      </c>
      <c r="O1309">
        <v>600</v>
      </c>
      <c r="P1309">
        <v>600</v>
      </c>
      <c r="Q1309">
        <v>600</v>
      </c>
      <c r="R1309">
        <v>600</v>
      </c>
      <c r="S1309">
        <v>600</v>
      </c>
      <c r="T1309">
        <v>600</v>
      </c>
      <c r="U1309">
        <f t="shared" si="85"/>
        <v>1</v>
      </c>
    </row>
    <row r="1310" spans="1:21">
      <c r="A1310" t="str">
        <f t="shared" si="83"/>
        <v>45.1-18</v>
      </c>
      <c r="B1310">
        <f t="shared" si="84"/>
        <v>18</v>
      </c>
      <c r="C1310">
        <v>45</v>
      </c>
      <c r="D1310" t="s">
        <v>2126</v>
      </c>
      <c r="E1310" t="s">
        <v>1119</v>
      </c>
      <c r="F1310" t="s">
        <v>1175</v>
      </c>
      <c r="G1310">
        <v>24</v>
      </c>
      <c r="H1310">
        <f t="shared" si="86"/>
        <v>7200</v>
      </c>
      <c r="I1310">
        <v>600</v>
      </c>
      <c r="J1310">
        <v>600</v>
      </c>
      <c r="K1310">
        <v>600</v>
      </c>
      <c r="L1310">
        <v>600</v>
      </c>
      <c r="M1310">
        <v>600</v>
      </c>
      <c r="N1310">
        <v>600</v>
      </c>
      <c r="O1310">
        <v>600</v>
      </c>
      <c r="P1310">
        <v>600</v>
      </c>
      <c r="Q1310">
        <v>600</v>
      </c>
      <c r="R1310">
        <v>600</v>
      </c>
      <c r="S1310">
        <v>600</v>
      </c>
      <c r="T1310">
        <v>600</v>
      </c>
      <c r="U1310">
        <f t="shared" si="85"/>
        <v>1</v>
      </c>
    </row>
    <row r="1311" spans="1:21">
      <c r="A1311" t="str">
        <f t="shared" si="83"/>
        <v>45.1-19</v>
      </c>
      <c r="B1311">
        <f t="shared" si="84"/>
        <v>19</v>
      </c>
      <c r="C1311">
        <v>45</v>
      </c>
      <c r="D1311" t="s">
        <v>2127</v>
      </c>
      <c r="E1311" t="s">
        <v>1119</v>
      </c>
      <c r="F1311" t="s">
        <v>1175</v>
      </c>
      <c r="G1311">
        <v>24</v>
      </c>
      <c r="H1311">
        <f t="shared" si="86"/>
        <v>1200</v>
      </c>
      <c r="I1311">
        <v>600</v>
      </c>
      <c r="J1311">
        <v>600</v>
      </c>
      <c r="K1311" t="s">
        <v>2523</v>
      </c>
      <c r="L1311" t="s">
        <v>2523</v>
      </c>
      <c r="M1311" t="s">
        <v>2523</v>
      </c>
      <c r="N1311" t="s">
        <v>2523</v>
      </c>
      <c r="O1311" t="s">
        <v>2523</v>
      </c>
      <c r="P1311" t="s">
        <v>2523</v>
      </c>
      <c r="Q1311" t="s">
        <v>2523</v>
      </c>
      <c r="R1311" t="s">
        <v>2523</v>
      </c>
      <c r="S1311" t="s">
        <v>2523</v>
      </c>
      <c r="T1311" t="s">
        <v>2523</v>
      </c>
      <c r="U1311">
        <f t="shared" si="85"/>
        <v>1</v>
      </c>
    </row>
    <row r="1312" spans="1:21">
      <c r="A1312" t="str">
        <f t="shared" si="83"/>
        <v>45.1-20</v>
      </c>
      <c r="B1312">
        <f t="shared" si="84"/>
        <v>20</v>
      </c>
      <c r="C1312">
        <v>45</v>
      </c>
      <c r="D1312" t="s">
        <v>2856</v>
      </c>
      <c r="E1312" t="s">
        <v>1119</v>
      </c>
      <c r="F1312" t="s">
        <v>1175</v>
      </c>
      <c r="G1312">
        <v>24</v>
      </c>
      <c r="H1312">
        <f t="shared" si="86"/>
        <v>2400</v>
      </c>
      <c r="I1312" t="s">
        <v>2523</v>
      </c>
      <c r="J1312" t="s">
        <v>2523</v>
      </c>
      <c r="K1312" t="s">
        <v>2523</v>
      </c>
      <c r="L1312" t="s">
        <v>2523</v>
      </c>
      <c r="M1312" t="s">
        <v>2523</v>
      </c>
      <c r="N1312" t="s">
        <v>2523</v>
      </c>
      <c r="O1312" t="s">
        <v>2523</v>
      </c>
      <c r="P1312" t="s">
        <v>2523</v>
      </c>
      <c r="Q1312">
        <v>600</v>
      </c>
      <c r="R1312">
        <v>600</v>
      </c>
      <c r="S1312">
        <v>600</v>
      </c>
      <c r="T1312">
        <v>600</v>
      </c>
      <c r="U1312">
        <f t="shared" si="85"/>
        <v>1</v>
      </c>
    </row>
    <row r="1313" spans="1:21">
      <c r="A1313" t="str">
        <f t="shared" si="83"/>
        <v>45.1-21</v>
      </c>
      <c r="B1313">
        <f t="shared" si="84"/>
        <v>21</v>
      </c>
      <c r="C1313">
        <v>45</v>
      </c>
      <c r="D1313" t="s">
        <v>2128</v>
      </c>
      <c r="E1313" t="s">
        <v>1119</v>
      </c>
      <c r="F1313" t="s">
        <v>1175</v>
      </c>
      <c r="G1313">
        <v>24</v>
      </c>
      <c r="H1313">
        <f t="shared" si="86"/>
        <v>600</v>
      </c>
      <c r="I1313">
        <v>600</v>
      </c>
      <c r="J1313" t="s">
        <v>2523</v>
      </c>
      <c r="K1313" t="s">
        <v>2523</v>
      </c>
      <c r="L1313" t="s">
        <v>2523</v>
      </c>
      <c r="M1313" t="s">
        <v>2523</v>
      </c>
      <c r="N1313" t="s">
        <v>2523</v>
      </c>
      <c r="O1313" t="s">
        <v>2523</v>
      </c>
      <c r="P1313" t="s">
        <v>2523</v>
      </c>
      <c r="Q1313" t="s">
        <v>2523</v>
      </c>
      <c r="R1313" t="s">
        <v>2523</v>
      </c>
      <c r="S1313" t="s">
        <v>2523</v>
      </c>
      <c r="T1313" t="s">
        <v>2523</v>
      </c>
      <c r="U1313">
        <f t="shared" si="85"/>
        <v>1</v>
      </c>
    </row>
    <row r="1314" spans="1:21">
      <c r="A1314" t="str">
        <f t="shared" ref="A1314:A1377" si="87">CONCATENATE(C1314,".1-",B1314)</f>
        <v>45.1-22</v>
      </c>
      <c r="B1314">
        <f t="shared" ref="B1314:B1377" si="88">IF(C1314&lt;&gt;C1313,1,B1313+1)</f>
        <v>22</v>
      </c>
      <c r="C1314">
        <v>45</v>
      </c>
      <c r="D1314" t="s">
        <v>2129</v>
      </c>
      <c r="E1314" t="s">
        <v>1119</v>
      </c>
      <c r="F1314" t="s">
        <v>1175</v>
      </c>
      <c r="G1314">
        <v>24</v>
      </c>
      <c r="H1314">
        <f t="shared" si="86"/>
        <v>5400</v>
      </c>
      <c r="I1314">
        <v>600</v>
      </c>
      <c r="J1314">
        <v>600</v>
      </c>
      <c r="K1314">
        <v>600</v>
      </c>
      <c r="L1314">
        <v>600</v>
      </c>
      <c r="M1314">
        <v>600</v>
      </c>
      <c r="N1314">
        <v>600</v>
      </c>
      <c r="O1314">
        <v>600</v>
      </c>
      <c r="P1314">
        <v>600</v>
      </c>
      <c r="Q1314">
        <v>600</v>
      </c>
      <c r="R1314" t="s">
        <v>2523</v>
      </c>
      <c r="S1314" t="s">
        <v>2523</v>
      </c>
      <c r="T1314" t="s">
        <v>2523</v>
      </c>
      <c r="U1314">
        <f t="shared" si="85"/>
        <v>1</v>
      </c>
    </row>
    <row r="1315" spans="1:21">
      <c r="A1315" t="str">
        <f t="shared" si="87"/>
        <v>45.1-23</v>
      </c>
      <c r="B1315">
        <f t="shared" si="88"/>
        <v>23</v>
      </c>
      <c r="C1315">
        <v>45</v>
      </c>
      <c r="D1315" t="s">
        <v>2130</v>
      </c>
      <c r="E1315" t="s">
        <v>1121</v>
      </c>
      <c r="F1315" t="s">
        <v>1175</v>
      </c>
      <c r="G1315">
        <v>24</v>
      </c>
      <c r="H1315">
        <f t="shared" si="86"/>
        <v>26760</v>
      </c>
      <c r="I1315">
        <v>2230</v>
      </c>
      <c r="J1315">
        <v>2230</v>
      </c>
      <c r="K1315">
        <v>2230</v>
      </c>
      <c r="L1315">
        <v>2230</v>
      </c>
      <c r="M1315">
        <v>2230</v>
      </c>
      <c r="N1315">
        <v>2230</v>
      </c>
      <c r="O1315">
        <v>2230</v>
      </c>
      <c r="P1315">
        <v>2230</v>
      </c>
      <c r="Q1315">
        <v>2230</v>
      </c>
      <c r="R1315">
        <v>2230</v>
      </c>
      <c r="S1315">
        <v>2230</v>
      </c>
      <c r="T1315">
        <v>2230</v>
      </c>
      <c r="U1315">
        <f t="shared" si="85"/>
        <v>1</v>
      </c>
    </row>
    <row r="1316" spans="1:21">
      <c r="A1316" t="str">
        <f t="shared" si="87"/>
        <v>45.1-24</v>
      </c>
      <c r="B1316">
        <f t="shared" si="88"/>
        <v>24</v>
      </c>
      <c r="C1316">
        <v>45</v>
      </c>
      <c r="D1316" t="s">
        <v>2131</v>
      </c>
      <c r="E1316" t="s">
        <v>1121</v>
      </c>
      <c r="F1316" t="s">
        <v>1175</v>
      </c>
      <c r="G1316">
        <v>24</v>
      </c>
      <c r="H1316">
        <f t="shared" si="86"/>
        <v>11150</v>
      </c>
      <c r="I1316">
        <v>2230</v>
      </c>
      <c r="J1316">
        <v>2230</v>
      </c>
      <c r="K1316">
        <v>2230</v>
      </c>
      <c r="L1316">
        <v>2230</v>
      </c>
      <c r="M1316">
        <v>2230</v>
      </c>
      <c r="N1316" t="s">
        <v>2523</v>
      </c>
      <c r="O1316" t="s">
        <v>2523</v>
      </c>
      <c r="P1316" t="s">
        <v>2523</v>
      </c>
      <c r="Q1316" t="s">
        <v>2523</v>
      </c>
      <c r="R1316" t="s">
        <v>2523</v>
      </c>
      <c r="S1316" t="s">
        <v>2523</v>
      </c>
      <c r="T1316" t="s">
        <v>2523</v>
      </c>
      <c r="U1316">
        <f t="shared" si="85"/>
        <v>1</v>
      </c>
    </row>
    <row r="1317" spans="1:21">
      <c r="A1317" t="str">
        <f t="shared" si="87"/>
        <v>45.1-25</v>
      </c>
      <c r="B1317">
        <f t="shared" si="88"/>
        <v>25</v>
      </c>
      <c r="C1317">
        <v>45</v>
      </c>
      <c r="D1317" t="s">
        <v>2132</v>
      </c>
      <c r="E1317" t="s">
        <v>1121</v>
      </c>
      <c r="F1317" t="s">
        <v>1175</v>
      </c>
      <c r="G1317">
        <v>24</v>
      </c>
      <c r="H1317">
        <f t="shared" si="86"/>
        <v>11150</v>
      </c>
      <c r="I1317">
        <v>2230</v>
      </c>
      <c r="J1317">
        <v>2230</v>
      </c>
      <c r="K1317">
        <v>2230</v>
      </c>
      <c r="L1317">
        <v>2230</v>
      </c>
      <c r="M1317">
        <v>2230</v>
      </c>
      <c r="N1317" t="s">
        <v>2523</v>
      </c>
      <c r="O1317" t="s">
        <v>2523</v>
      </c>
      <c r="P1317" t="s">
        <v>2523</v>
      </c>
      <c r="Q1317" t="s">
        <v>2523</v>
      </c>
      <c r="R1317" t="s">
        <v>2523</v>
      </c>
      <c r="S1317" t="s">
        <v>2523</v>
      </c>
      <c r="T1317" t="s">
        <v>2523</v>
      </c>
      <c r="U1317">
        <f t="shared" si="85"/>
        <v>1</v>
      </c>
    </row>
    <row r="1318" spans="1:21">
      <c r="A1318" t="str">
        <f t="shared" si="87"/>
        <v>45.1-26</v>
      </c>
      <c r="B1318">
        <f t="shared" si="88"/>
        <v>26</v>
      </c>
      <c r="C1318">
        <v>45</v>
      </c>
      <c r="D1318" t="s">
        <v>2133</v>
      </c>
      <c r="E1318" t="s">
        <v>1121</v>
      </c>
      <c r="F1318" t="s">
        <v>1175</v>
      </c>
      <c r="G1318">
        <v>24</v>
      </c>
      <c r="H1318">
        <f t="shared" si="86"/>
        <v>11150</v>
      </c>
      <c r="I1318">
        <v>2230</v>
      </c>
      <c r="J1318">
        <v>2230</v>
      </c>
      <c r="K1318">
        <v>2230</v>
      </c>
      <c r="L1318">
        <v>2230</v>
      </c>
      <c r="M1318">
        <v>2230</v>
      </c>
      <c r="N1318" t="s">
        <v>2523</v>
      </c>
      <c r="O1318" t="s">
        <v>2523</v>
      </c>
      <c r="P1318" t="s">
        <v>2523</v>
      </c>
      <c r="Q1318" t="s">
        <v>2523</v>
      </c>
      <c r="R1318" t="s">
        <v>2523</v>
      </c>
      <c r="S1318" t="s">
        <v>2523</v>
      </c>
      <c r="T1318" t="s">
        <v>2523</v>
      </c>
      <c r="U1318">
        <f t="shared" si="85"/>
        <v>1</v>
      </c>
    </row>
    <row r="1319" spans="1:21">
      <c r="A1319" t="str">
        <f t="shared" si="87"/>
        <v>45.1-27</v>
      </c>
      <c r="B1319">
        <f t="shared" si="88"/>
        <v>27</v>
      </c>
      <c r="C1319">
        <v>45</v>
      </c>
      <c r="D1319" t="s">
        <v>2134</v>
      </c>
      <c r="E1319" t="s">
        <v>1121</v>
      </c>
      <c r="F1319" t="s">
        <v>1175</v>
      </c>
      <c r="G1319">
        <v>24</v>
      </c>
      <c r="H1319">
        <f t="shared" si="86"/>
        <v>15610</v>
      </c>
      <c r="I1319">
        <v>2230</v>
      </c>
      <c r="J1319">
        <v>2230</v>
      </c>
      <c r="K1319">
        <v>2230</v>
      </c>
      <c r="L1319">
        <v>2230</v>
      </c>
      <c r="M1319">
        <v>2230</v>
      </c>
      <c r="N1319">
        <v>2230</v>
      </c>
      <c r="O1319">
        <v>2230</v>
      </c>
      <c r="P1319" t="s">
        <v>2523</v>
      </c>
      <c r="Q1319" t="s">
        <v>2523</v>
      </c>
      <c r="R1319" t="s">
        <v>2523</v>
      </c>
      <c r="S1319" t="s">
        <v>2523</v>
      </c>
      <c r="T1319" t="s">
        <v>2523</v>
      </c>
      <c r="U1319">
        <f t="shared" si="85"/>
        <v>1</v>
      </c>
    </row>
    <row r="1320" spans="1:21">
      <c r="A1320" t="str">
        <f t="shared" si="87"/>
        <v>45.1-28</v>
      </c>
      <c r="B1320">
        <f t="shared" si="88"/>
        <v>28</v>
      </c>
      <c r="C1320">
        <v>45</v>
      </c>
      <c r="D1320" t="s">
        <v>2135</v>
      </c>
      <c r="E1320" t="s">
        <v>1121</v>
      </c>
      <c r="F1320" t="s">
        <v>1175</v>
      </c>
      <c r="G1320">
        <v>24</v>
      </c>
      <c r="H1320">
        <f t="shared" si="86"/>
        <v>26760</v>
      </c>
      <c r="I1320">
        <v>2230</v>
      </c>
      <c r="J1320">
        <v>2230</v>
      </c>
      <c r="K1320">
        <v>2230</v>
      </c>
      <c r="L1320">
        <v>2230</v>
      </c>
      <c r="M1320">
        <v>2230</v>
      </c>
      <c r="N1320">
        <v>2230</v>
      </c>
      <c r="O1320">
        <v>2230</v>
      </c>
      <c r="P1320">
        <v>2230</v>
      </c>
      <c r="Q1320">
        <v>2230</v>
      </c>
      <c r="R1320">
        <v>2230</v>
      </c>
      <c r="S1320">
        <v>2230</v>
      </c>
      <c r="T1320">
        <v>2230</v>
      </c>
      <c r="U1320">
        <f t="shared" si="85"/>
        <v>1</v>
      </c>
    </row>
    <row r="1321" spans="1:21">
      <c r="A1321" t="str">
        <f t="shared" si="87"/>
        <v>45.1-29</v>
      </c>
      <c r="B1321">
        <f t="shared" si="88"/>
        <v>29</v>
      </c>
      <c r="C1321">
        <v>45</v>
      </c>
      <c r="D1321" t="s">
        <v>2857</v>
      </c>
      <c r="E1321" t="s">
        <v>1121</v>
      </c>
      <c r="F1321" t="s">
        <v>1175</v>
      </c>
      <c r="G1321">
        <v>24</v>
      </c>
      <c r="H1321">
        <f t="shared" si="86"/>
        <v>13380</v>
      </c>
      <c r="I1321" t="s">
        <v>2523</v>
      </c>
      <c r="J1321" t="s">
        <v>2523</v>
      </c>
      <c r="K1321" t="s">
        <v>2523</v>
      </c>
      <c r="L1321" t="s">
        <v>2523</v>
      </c>
      <c r="M1321" t="s">
        <v>2523</v>
      </c>
      <c r="N1321" t="s">
        <v>2523</v>
      </c>
      <c r="O1321">
        <v>2230</v>
      </c>
      <c r="P1321">
        <v>2230</v>
      </c>
      <c r="Q1321">
        <v>2230</v>
      </c>
      <c r="R1321">
        <v>2230</v>
      </c>
      <c r="S1321">
        <v>2230</v>
      </c>
      <c r="T1321">
        <v>2230</v>
      </c>
      <c r="U1321">
        <f t="shared" si="85"/>
        <v>1</v>
      </c>
    </row>
    <row r="1322" spans="1:21">
      <c r="A1322" t="str">
        <f t="shared" si="87"/>
        <v>45.1-30</v>
      </c>
      <c r="B1322">
        <f t="shared" si="88"/>
        <v>30</v>
      </c>
      <c r="C1322">
        <v>45</v>
      </c>
      <c r="D1322" t="s">
        <v>2114</v>
      </c>
      <c r="E1322" t="s">
        <v>1124</v>
      </c>
      <c r="F1322" t="s">
        <v>1171</v>
      </c>
      <c r="G1322">
        <v>60</v>
      </c>
      <c r="H1322">
        <f t="shared" si="86"/>
        <v>9840</v>
      </c>
      <c r="I1322">
        <v>820</v>
      </c>
      <c r="J1322">
        <v>820</v>
      </c>
      <c r="K1322">
        <v>820</v>
      </c>
      <c r="L1322">
        <v>820</v>
      </c>
      <c r="M1322">
        <v>820</v>
      </c>
      <c r="N1322">
        <v>820</v>
      </c>
      <c r="O1322">
        <v>820</v>
      </c>
      <c r="P1322">
        <v>820</v>
      </c>
      <c r="Q1322">
        <v>820</v>
      </c>
      <c r="R1322">
        <v>820</v>
      </c>
      <c r="S1322">
        <v>820</v>
      </c>
      <c r="T1322">
        <v>820</v>
      </c>
      <c r="U1322">
        <f t="shared" si="85"/>
        <v>1</v>
      </c>
    </row>
    <row r="1323" spans="1:21">
      <c r="A1323" t="str">
        <f t="shared" si="87"/>
        <v>45.1-31</v>
      </c>
      <c r="B1323">
        <f t="shared" si="88"/>
        <v>31</v>
      </c>
      <c r="C1323">
        <v>45</v>
      </c>
      <c r="D1323" t="s">
        <v>2115</v>
      </c>
      <c r="E1323" t="s">
        <v>1120</v>
      </c>
      <c r="F1323" t="s">
        <v>1171</v>
      </c>
      <c r="G1323">
        <v>60</v>
      </c>
      <c r="H1323">
        <f t="shared" si="86"/>
        <v>33600</v>
      </c>
      <c r="I1323">
        <v>2800</v>
      </c>
      <c r="J1323">
        <v>2800</v>
      </c>
      <c r="K1323">
        <v>2800</v>
      </c>
      <c r="L1323">
        <v>2800</v>
      </c>
      <c r="M1323">
        <v>2800</v>
      </c>
      <c r="N1323">
        <v>2800</v>
      </c>
      <c r="O1323">
        <v>2800</v>
      </c>
      <c r="P1323">
        <v>2800</v>
      </c>
      <c r="Q1323">
        <v>2800</v>
      </c>
      <c r="R1323">
        <v>2800</v>
      </c>
      <c r="S1323">
        <v>2800</v>
      </c>
      <c r="T1323">
        <v>2800</v>
      </c>
      <c r="U1323">
        <f t="shared" si="85"/>
        <v>1</v>
      </c>
    </row>
    <row r="1324" spans="1:21">
      <c r="A1324" t="str">
        <f t="shared" si="87"/>
        <v>45.1-32</v>
      </c>
      <c r="B1324">
        <f t="shared" si="88"/>
        <v>32</v>
      </c>
      <c r="C1324">
        <v>45</v>
      </c>
      <c r="D1324" t="s">
        <v>2136</v>
      </c>
      <c r="E1324" t="s">
        <v>1122</v>
      </c>
      <c r="F1324" t="s">
        <v>1171</v>
      </c>
      <c r="G1324">
        <v>30</v>
      </c>
      <c r="H1324">
        <f t="shared" si="86"/>
        <v>93000</v>
      </c>
      <c r="I1324">
        <v>7750</v>
      </c>
      <c r="J1324">
        <v>7750</v>
      </c>
      <c r="K1324">
        <v>7750</v>
      </c>
      <c r="L1324">
        <v>7750</v>
      </c>
      <c r="M1324">
        <v>7750</v>
      </c>
      <c r="N1324">
        <v>7750</v>
      </c>
      <c r="O1324">
        <v>7750</v>
      </c>
      <c r="P1324">
        <v>7750</v>
      </c>
      <c r="Q1324">
        <v>7750</v>
      </c>
      <c r="R1324">
        <v>7750</v>
      </c>
      <c r="S1324">
        <v>7750</v>
      </c>
      <c r="T1324">
        <v>7750</v>
      </c>
      <c r="U1324">
        <f t="shared" si="85"/>
        <v>1</v>
      </c>
    </row>
    <row r="1325" spans="1:21">
      <c r="A1325" t="str">
        <f t="shared" si="87"/>
        <v>46.1-1</v>
      </c>
      <c r="B1325">
        <f t="shared" si="88"/>
        <v>1</v>
      </c>
      <c r="C1325">
        <v>46</v>
      </c>
      <c r="D1325" t="s">
        <v>2139</v>
      </c>
      <c r="E1325" t="s">
        <v>1174</v>
      </c>
      <c r="F1325" t="s">
        <v>1175</v>
      </c>
      <c r="G1325">
        <v>48</v>
      </c>
      <c r="H1325">
        <f t="shared" si="86"/>
        <v>19680</v>
      </c>
      <c r="I1325">
        <v>3280</v>
      </c>
      <c r="J1325">
        <v>3280</v>
      </c>
      <c r="K1325">
        <v>3280</v>
      </c>
      <c r="L1325">
        <v>3280</v>
      </c>
      <c r="M1325">
        <v>3280</v>
      </c>
      <c r="N1325">
        <v>3280</v>
      </c>
      <c r="O1325" t="s">
        <v>2523</v>
      </c>
      <c r="P1325" t="s">
        <v>2523</v>
      </c>
      <c r="Q1325" t="s">
        <v>2523</v>
      </c>
      <c r="R1325" t="s">
        <v>2523</v>
      </c>
      <c r="S1325" t="s">
        <v>2523</v>
      </c>
      <c r="T1325" t="s">
        <v>2523</v>
      </c>
      <c r="U1325">
        <f t="shared" si="85"/>
        <v>1</v>
      </c>
    </row>
    <row r="1326" spans="1:21">
      <c r="A1326" t="str">
        <f t="shared" si="87"/>
        <v>46.1-2</v>
      </c>
      <c r="B1326">
        <f t="shared" si="88"/>
        <v>2</v>
      </c>
      <c r="C1326">
        <v>46</v>
      </c>
      <c r="D1326" t="s">
        <v>2140</v>
      </c>
      <c r="E1326" t="s">
        <v>1119</v>
      </c>
      <c r="F1326" t="s">
        <v>1175</v>
      </c>
      <c r="G1326">
        <v>24</v>
      </c>
      <c r="H1326">
        <f t="shared" si="86"/>
        <v>7200</v>
      </c>
      <c r="I1326">
        <v>600</v>
      </c>
      <c r="J1326">
        <v>600</v>
      </c>
      <c r="K1326">
        <v>600</v>
      </c>
      <c r="L1326">
        <v>600</v>
      </c>
      <c r="M1326">
        <v>600</v>
      </c>
      <c r="N1326">
        <v>600</v>
      </c>
      <c r="O1326">
        <v>600</v>
      </c>
      <c r="P1326">
        <v>600</v>
      </c>
      <c r="Q1326">
        <v>600</v>
      </c>
      <c r="R1326">
        <v>600</v>
      </c>
      <c r="S1326">
        <v>600</v>
      </c>
      <c r="T1326">
        <v>600</v>
      </c>
      <c r="U1326">
        <f t="shared" si="85"/>
        <v>1</v>
      </c>
    </row>
    <row r="1327" spans="1:21">
      <c r="A1327" t="str">
        <f t="shared" si="87"/>
        <v>46.1-3</v>
      </c>
      <c r="B1327">
        <f t="shared" si="88"/>
        <v>3</v>
      </c>
      <c r="C1327">
        <v>46</v>
      </c>
      <c r="D1327" t="s">
        <v>2141</v>
      </c>
      <c r="E1327" t="s">
        <v>1119</v>
      </c>
      <c r="F1327" t="s">
        <v>1175</v>
      </c>
      <c r="G1327">
        <v>24</v>
      </c>
      <c r="H1327">
        <f t="shared" si="86"/>
        <v>7200</v>
      </c>
      <c r="I1327">
        <v>600</v>
      </c>
      <c r="J1327">
        <v>600</v>
      </c>
      <c r="K1327">
        <v>600</v>
      </c>
      <c r="L1327">
        <v>600</v>
      </c>
      <c r="M1327">
        <v>600</v>
      </c>
      <c r="N1327">
        <v>600</v>
      </c>
      <c r="O1327">
        <v>600</v>
      </c>
      <c r="P1327">
        <v>600</v>
      </c>
      <c r="Q1327">
        <v>600</v>
      </c>
      <c r="R1327">
        <v>600</v>
      </c>
      <c r="S1327">
        <v>600</v>
      </c>
      <c r="T1327">
        <v>600</v>
      </c>
      <c r="U1327">
        <f t="shared" si="85"/>
        <v>1</v>
      </c>
    </row>
    <row r="1328" spans="1:21">
      <c r="A1328" t="str">
        <f t="shared" si="87"/>
        <v>46.1-4</v>
      </c>
      <c r="B1328">
        <f t="shared" si="88"/>
        <v>4</v>
      </c>
      <c r="C1328">
        <v>46</v>
      </c>
      <c r="D1328" t="s">
        <v>2142</v>
      </c>
      <c r="E1328" t="s">
        <v>1119</v>
      </c>
      <c r="F1328" t="s">
        <v>1175</v>
      </c>
      <c r="G1328">
        <v>24</v>
      </c>
      <c r="H1328">
        <f t="shared" si="86"/>
        <v>600</v>
      </c>
      <c r="I1328">
        <v>600</v>
      </c>
      <c r="J1328" t="s">
        <v>2523</v>
      </c>
      <c r="K1328" t="s">
        <v>2523</v>
      </c>
      <c r="L1328" t="s">
        <v>2523</v>
      </c>
      <c r="M1328" t="s">
        <v>2523</v>
      </c>
      <c r="N1328" t="s">
        <v>2523</v>
      </c>
      <c r="O1328" t="s">
        <v>2523</v>
      </c>
      <c r="P1328" t="s">
        <v>2523</v>
      </c>
      <c r="Q1328" t="s">
        <v>2523</v>
      </c>
      <c r="R1328" t="s">
        <v>2523</v>
      </c>
      <c r="S1328" t="s">
        <v>2523</v>
      </c>
      <c r="T1328" t="s">
        <v>2523</v>
      </c>
      <c r="U1328">
        <f t="shared" si="85"/>
        <v>1</v>
      </c>
    </row>
    <row r="1329" spans="1:21">
      <c r="A1329" t="str">
        <f t="shared" si="87"/>
        <v>46.1-5</v>
      </c>
      <c r="B1329">
        <f t="shared" si="88"/>
        <v>5</v>
      </c>
      <c r="C1329">
        <v>46</v>
      </c>
      <c r="D1329" t="s">
        <v>2143</v>
      </c>
      <c r="E1329" t="s">
        <v>1119</v>
      </c>
      <c r="F1329" t="s">
        <v>1175</v>
      </c>
      <c r="G1329">
        <v>24</v>
      </c>
      <c r="H1329">
        <f t="shared" si="86"/>
        <v>7200</v>
      </c>
      <c r="I1329">
        <v>600</v>
      </c>
      <c r="J1329">
        <v>600</v>
      </c>
      <c r="K1329">
        <v>600</v>
      </c>
      <c r="L1329">
        <v>600</v>
      </c>
      <c r="M1329">
        <v>600</v>
      </c>
      <c r="N1329">
        <v>600</v>
      </c>
      <c r="O1329">
        <v>600</v>
      </c>
      <c r="P1329">
        <v>600</v>
      </c>
      <c r="Q1329">
        <v>600</v>
      </c>
      <c r="R1329">
        <v>600</v>
      </c>
      <c r="S1329">
        <v>600</v>
      </c>
      <c r="T1329">
        <v>600</v>
      </c>
      <c r="U1329">
        <f t="shared" si="85"/>
        <v>1</v>
      </c>
    </row>
    <row r="1330" spans="1:21">
      <c r="A1330" t="str">
        <f t="shared" si="87"/>
        <v>46.1-6</v>
      </c>
      <c r="B1330">
        <f t="shared" si="88"/>
        <v>6</v>
      </c>
      <c r="C1330">
        <v>46</v>
      </c>
      <c r="D1330" t="s">
        <v>2144</v>
      </c>
      <c r="E1330" t="s">
        <v>1119</v>
      </c>
      <c r="F1330" t="s">
        <v>1175</v>
      </c>
      <c r="G1330">
        <v>24</v>
      </c>
      <c r="H1330">
        <f t="shared" si="86"/>
        <v>7200</v>
      </c>
      <c r="I1330">
        <v>600</v>
      </c>
      <c r="J1330">
        <v>600</v>
      </c>
      <c r="K1330">
        <v>600</v>
      </c>
      <c r="L1330">
        <v>600</v>
      </c>
      <c r="M1330">
        <v>600</v>
      </c>
      <c r="N1330">
        <v>600</v>
      </c>
      <c r="O1330">
        <v>600</v>
      </c>
      <c r="P1330">
        <v>600</v>
      </c>
      <c r="Q1330">
        <v>600</v>
      </c>
      <c r="R1330">
        <v>600</v>
      </c>
      <c r="S1330">
        <v>600</v>
      </c>
      <c r="T1330">
        <v>600</v>
      </c>
      <c r="U1330">
        <f t="shared" si="85"/>
        <v>1</v>
      </c>
    </row>
    <row r="1331" spans="1:21">
      <c r="A1331" t="str">
        <f t="shared" si="87"/>
        <v>46.1-7</v>
      </c>
      <c r="B1331">
        <f t="shared" si="88"/>
        <v>7</v>
      </c>
      <c r="C1331">
        <v>46</v>
      </c>
      <c r="D1331" t="s">
        <v>2145</v>
      </c>
      <c r="E1331" t="s">
        <v>1119</v>
      </c>
      <c r="F1331" t="s">
        <v>1175</v>
      </c>
      <c r="G1331">
        <v>24</v>
      </c>
      <c r="H1331">
        <f t="shared" si="86"/>
        <v>7200</v>
      </c>
      <c r="I1331">
        <v>600</v>
      </c>
      <c r="J1331">
        <v>600</v>
      </c>
      <c r="K1331">
        <v>600</v>
      </c>
      <c r="L1331">
        <v>600</v>
      </c>
      <c r="M1331">
        <v>600</v>
      </c>
      <c r="N1331">
        <v>600</v>
      </c>
      <c r="O1331">
        <v>600</v>
      </c>
      <c r="P1331">
        <v>600</v>
      </c>
      <c r="Q1331">
        <v>600</v>
      </c>
      <c r="R1331">
        <v>600</v>
      </c>
      <c r="S1331">
        <v>600</v>
      </c>
      <c r="T1331">
        <v>600</v>
      </c>
      <c r="U1331">
        <f t="shared" si="85"/>
        <v>1</v>
      </c>
    </row>
    <row r="1332" spans="1:21">
      <c r="A1332" t="str">
        <f t="shared" si="87"/>
        <v>46.1-8</v>
      </c>
      <c r="B1332">
        <f t="shared" si="88"/>
        <v>8</v>
      </c>
      <c r="C1332">
        <v>46</v>
      </c>
      <c r="D1332" t="s">
        <v>2146</v>
      </c>
      <c r="E1332" t="s">
        <v>1119</v>
      </c>
      <c r="F1332" t="s">
        <v>1175</v>
      </c>
      <c r="G1332">
        <v>24</v>
      </c>
      <c r="H1332">
        <f t="shared" si="86"/>
        <v>7200</v>
      </c>
      <c r="I1332">
        <v>600</v>
      </c>
      <c r="J1332">
        <v>600</v>
      </c>
      <c r="K1332">
        <v>600</v>
      </c>
      <c r="L1332">
        <v>600</v>
      </c>
      <c r="M1332">
        <v>600</v>
      </c>
      <c r="N1332">
        <v>600</v>
      </c>
      <c r="O1332">
        <v>600</v>
      </c>
      <c r="P1332">
        <v>600</v>
      </c>
      <c r="Q1332">
        <v>600</v>
      </c>
      <c r="R1332">
        <v>600</v>
      </c>
      <c r="S1332">
        <v>600</v>
      </c>
      <c r="T1332">
        <v>600</v>
      </c>
      <c r="U1332">
        <f t="shared" si="85"/>
        <v>1</v>
      </c>
    </row>
    <row r="1333" spans="1:21">
      <c r="A1333" t="str">
        <f t="shared" si="87"/>
        <v>46.1-9</v>
      </c>
      <c r="B1333">
        <f t="shared" si="88"/>
        <v>9</v>
      </c>
      <c r="C1333">
        <v>46</v>
      </c>
      <c r="D1333" t="s">
        <v>2147</v>
      </c>
      <c r="E1333" t="s">
        <v>1119</v>
      </c>
      <c r="F1333" t="s">
        <v>1175</v>
      </c>
      <c r="G1333">
        <v>24</v>
      </c>
      <c r="H1333">
        <f t="shared" si="86"/>
        <v>7200</v>
      </c>
      <c r="I1333">
        <v>600</v>
      </c>
      <c r="J1333">
        <v>600</v>
      </c>
      <c r="K1333">
        <v>600</v>
      </c>
      <c r="L1333">
        <v>600</v>
      </c>
      <c r="M1333">
        <v>600</v>
      </c>
      <c r="N1333">
        <v>600</v>
      </c>
      <c r="O1333">
        <v>600</v>
      </c>
      <c r="P1333">
        <v>600</v>
      </c>
      <c r="Q1333">
        <v>600</v>
      </c>
      <c r="R1333">
        <v>600</v>
      </c>
      <c r="S1333">
        <v>600</v>
      </c>
      <c r="T1333">
        <v>600</v>
      </c>
      <c r="U1333">
        <f t="shared" si="85"/>
        <v>1</v>
      </c>
    </row>
    <row r="1334" spans="1:21">
      <c r="A1334" t="str">
        <f t="shared" si="87"/>
        <v>46.1-10</v>
      </c>
      <c r="B1334">
        <f t="shared" si="88"/>
        <v>10</v>
      </c>
      <c r="C1334">
        <v>46</v>
      </c>
      <c r="D1334" t="s">
        <v>2148</v>
      </c>
      <c r="E1334" t="s">
        <v>1119</v>
      </c>
      <c r="F1334" t="s">
        <v>1175</v>
      </c>
      <c r="G1334">
        <v>24</v>
      </c>
      <c r="H1334">
        <f t="shared" si="86"/>
        <v>7200</v>
      </c>
      <c r="I1334">
        <v>600</v>
      </c>
      <c r="J1334">
        <v>600</v>
      </c>
      <c r="K1334">
        <v>600</v>
      </c>
      <c r="L1334">
        <v>600</v>
      </c>
      <c r="M1334">
        <v>600</v>
      </c>
      <c r="N1334">
        <v>600</v>
      </c>
      <c r="O1334">
        <v>600</v>
      </c>
      <c r="P1334">
        <v>600</v>
      </c>
      <c r="Q1334">
        <v>600</v>
      </c>
      <c r="R1334">
        <v>600</v>
      </c>
      <c r="S1334">
        <v>600</v>
      </c>
      <c r="T1334">
        <v>600</v>
      </c>
      <c r="U1334">
        <f t="shared" si="85"/>
        <v>1</v>
      </c>
    </row>
    <row r="1335" spans="1:21">
      <c r="A1335" t="str">
        <f t="shared" si="87"/>
        <v>46.1-11</v>
      </c>
      <c r="B1335">
        <f t="shared" si="88"/>
        <v>11</v>
      </c>
      <c r="C1335">
        <v>46</v>
      </c>
      <c r="D1335" t="s">
        <v>2149</v>
      </c>
      <c r="E1335" t="s">
        <v>1119</v>
      </c>
      <c r="F1335" t="s">
        <v>1175</v>
      </c>
      <c r="G1335">
        <v>24</v>
      </c>
      <c r="H1335">
        <f t="shared" si="86"/>
        <v>7200</v>
      </c>
      <c r="I1335">
        <v>600</v>
      </c>
      <c r="J1335">
        <v>600</v>
      </c>
      <c r="K1335">
        <v>600</v>
      </c>
      <c r="L1335">
        <v>600</v>
      </c>
      <c r="M1335">
        <v>600</v>
      </c>
      <c r="N1335">
        <v>600</v>
      </c>
      <c r="O1335">
        <v>600</v>
      </c>
      <c r="P1335">
        <v>600</v>
      </c>
      <c r="Q1335">
        <v>600</v>
      </c>
      <c r="R1335">
        <v>600</v>
      </c>
      <c r="S1335">
        <v>600</v>
      </c>
      <c r="T1335">
        <v>600</v>
      </c>
      <c r="U1335">
        <f t="shared" si="85"/>
        <v>1</v>
      </c>
    </row>
    <row r="1336" spans="1:21">
      <c r="A1336" t="str">
        <f t="shared" si="87"/>
        <v>46.1-12</v>
      </c>
      <c r="B1336">
        <f t="shared" si="88"/>
        <v>12</v>
      </c>
      <c r="C1336">
        <v>46</v>
      </c>
      <c r="D1336" t="s">
        <v>2150</v>
      </c>
      <c r="E1336" t="s">
        <v>1119</v>
      </c>
      <c r="F1336" t="s">
        <v>1175</v>
      </c>
      <c r="G1336">
        <v>24</v>
      </c>
      <c r="H1336">
        <f t="shared" si="86"/>
        <v>7200</v>
      </c>
      <c r="I1336">
        <v>600</v>
      </c>
      <c r="J1336">
        <v>600</v>
      </c>
      <c r="K1336">
        <v>600</v>
      </c>
      <c r="L1336">
        <v>600</v>
      </c>
      <c r="M1336">
        <v>600</v>
      </c>
      <c r="N1336">
        <v>600</v>
      </c>
      <c r="O1336">
        <v>600</v>
      </c>
      <c r="P1336">
        <v>600</v>
      </c>
      <c r="Q1336">
        <v>600</v>
      </c>
      <c r="R1336">
        <v>600</v>
      </c>
      <c r="S1336">
        <v>600</v>
      </c>
      <c r="T1336">
        <v>600</v>
      </c>
      <c r="U1336">
        <f t="shared" si="85"/>
        <v>1</v>
      </c>
    </row>
    <row r="1337" spans="1:21">
      <c r="A1337" t="str">
        <f t="shared" si="87"/>
        <v>46.1-13</v>
      </c>
      <c r="B1337">
        <f t="shared" si="88"/>
        <v>13</v>
      </c>
      <c r="C1337">
        <v>46</v>
      </c>
      <c r="D1337" t="s">
        <v>2151</v>
      </c>
      <c r="E1337" t="s">
        <v>1119</v>
      </c>
      <c r="F1337" t="s">
        <v>1175</v>
      </c>
      <c r="G1337">
        <v>24</v>
      </c>
      <c r="H1337">
        <f t="shared" si="86"/>
        <v>7200</v>
      </c>
      <c r="I1337">
        <v>600</v>
      </c>
      <c r="J1337">
        <v>600</v>
      </c>
      <c r="K1337">
        <v>600</v>
      </c>
      <c r="L1337">
        <v>600</v>
      </c>
      <c r="M1337">
        <v>600</v>
      </c>
      <c r="N1337">
        <v>600</v>
      </c>
      <c r="O1337">
        <v>600</v>
      </c>
      <c r="P1337">
        <v>600</v>
      </c>
      <c r="Q1337">
        <v>600</v>
      </c>
      <c r="R1337">
        <v>600</v>
      </c>
      <c r="S1337">
        <v>600</v>
      </c>
      <c r="T1337">
        <v>600</v>
      </c>
      <c r="U1337">
        <f t="shared" si="85"/>
        <v>1</v>
      </c>
    </row>
    <row r="1338" spans="1:21">
      <c r="A1338" t="str">
        <f t="shared" si="87"/>
        <v>46.1-14</v>
      </c>
      <c r="B1338">
        <f t="shared" si="88"/>
        <v>14</v>
      </c>
      <c r="C1338">
        <v>46</v>
      </c>
      <c r="D1338" t="s">
        <v>2152</v>
      </c>
      <c r="E1338" t="s">
        <v>1119</v>
      </c>
      <c r="F1338" t="s">
        <v>1175</v>
      </c>
      <c r="G1338">
        <v>24</v>
      </c>
      <c r="H1338">
        <f t="shared" si="86"/>
        <v>7200</v>
      </c>
      <c r="I1338">
        <v>600</v>
      </c>
      <c r="J1338">
        <v>600</v>
      </c>
      <c r="K1338">
        <v>600</v>
      </c>
      <c r="L1338">
        <v>600</v>
      </c>
      <c r="M1338">
        <v>600</v>
      </c>
      <c r="N1338">
        <v>600</v>
      </c>
      <c r="O1338">
        <v>600</v>
      </c>
      <c r="P1338">
        <v>600</v>
      </c>
      <c r="Q1338">
        <v>600</v>
      </c>
      <c r="R1338">
        <v>600</v>
      </c>
      <c r="S1338">
        <v>600</v>
      </c>
      <c r="T1338">
        <v>600</v>
      </c>
      <c r="U1338">
        <f t="shared" si="85"/>
        <v>1</v>
      </c>
    </row>
    <row r="1339" spans="1:21">
      <c r="A1339" t="str">
        <f t="shared" si="87"/>
        <v>46.1-15</v>
      </c>
      <c r="B1339">
        <f t="shared" si="88"/>
        <v>15</v>
      </c>
      <c r="C1339">
        <v>46</v>
      </c>
      <c r="D1339" t="s">
        <v>2153</v>
      </c>
      <c r="E1339" t="s">
        <v>1119</v>
      </c>
      <c r="F1339" t="s">
        <v>1175</v>
      </c>
      <c r="G1339">
        <v>24</v>
      </c>
      <c r="H1339">
        <f t="shared" si="86"/>
        <v>7200</v>
      </c>
      <c r="I1339">
        <v>600</v>
      </c>
      <c r="J1339">
        <v>600</v>
      </c>
      <c r="K1339">
        <v>600</v>
      </c>
      <c r="L1339">
        <v>600</v>
      </c>
      <c r="M1339">
        <v>600</v>
      </c>
      <c r="N1339">
        <v>600</v>
      </c>
      <c r="O1339">
        <v>600</v>
      </c>
      <c r="P1339">
        <v>600</v>
      </c>
      <c r="Q1339">
        <v>600</v>
      </c>
      <c r="R1339">
        <v>600</v>
      </c>
      <c r="S1339">
        <v>600</v>
      </c>
      <c r="T1339">
        <v>600</v>
      </c>
      <c r="U1339">
        <f t="shared" si="85"/>
        <v>1</v>
      </c>
    </row>
    <row r="1340" spans="1:21">
      <c r="A1340" t="str">
        <f t="shared" si="87"/>
        <v>46.1-16</v>
      </c>
      <c r="B1340">
        <f t="shared" si="88"/>
        <v>16</v>
      </c>
      <c r="C1340">
        <v>46</v>
      </c>
      <c r="D1340" t="s">
        <v>2154</v>
      </c>
      <c r="E1340" t="s">
        <v>1119</v>
      </c>
      <c r="F1340" t="s">
        <v>1175</v>
      </c>
      <c r="G1340">
        <v>24</v>
      </c>
      <c r="H1340">
        <f t="shared" si="86"/>
        <v>7200</v>
      </c>
      <c r="I1340">
        <v>600</v>
      </c>
      <c r="J1340">
        <v>600</v>
      </c>
      <c r="K1340">
        <v>600</v>
      </c>
      <c r="L1340">
        <v>600</v>
      </c>
      <c r="M1340">
        <v>600</v>
      </c>
      <c r="N1340">
        <v>600</v>
      </c>
      <c r="O1340">
        <v>600</v>
      </c>
      <c r="P1340">
        <v>600</v>
      </c>
      <c r="Q1340">
        <v>600</v>
      </c>
      <c r="R1340">
        <v>600</v>
      </c>
      <c r="S1340">
        <v>600</v>
      </c>
      <c r="T1340">
        <v>600</v>
      </c>
      <c r="U1340">
        <f t="shared" si="85"/>
        <v>1</v>
      </c>
    </row>
    <row r="1341" spans="1:21">
      <c r="A1341" t="str">
        <f t="shared" si="87"/>
        <v>46.1-17</v>
      </c>
      <c r="B1341">
        <f t="shared" si="88"/>
        <v>17</v>
      </c>
      <c r="C1341">
        <v>46</v>
      </c>
      <c r="D1341" t="s">
        <v>2155</v>
      </c>
      <c r="E1341" t="s">
        <v>1121</v>
      </c>
      <c r="F1341" t="s">
        <v>1175</v>
      </c>
      <c r="G1341">
        <v>24</v>
      </c>
      <c r="H1341">
        <f t="shared" si="86"/>
        <v>26760</v>
      </c>
      <c r="I1341">
        <v>2230</v>
      </c>
      <c r="J1341">
        <v>2230</v>
      </c>
      <c r="K1341">
        <v>2230</v>
      </c>
      <c r="L1341">
        <v>2230</v>
      </c>
      <c r="M1341">
        <v>2230</v>
      </c>
      <c r="N1341">
        <v>2230</v>
      </c>
      <c r="O1341">
        <v>2230</v>
      </c>
      <c r="P1341">
        <v>2230</v>
      </c>
      <c r="Q1341">
        <v>2230</v>
      </c>
      <c r="R1341">
        <v>2230</v>
      </c>
      <c r="S1341">
        <v>2230</v>
      </c>
      <c r="T1341">
        <v>2230</v>
      </c>
      <c r="U1341">
        <f t="shared" si="85"/>
        <v>1</v>
      </c>
    </row>
    <row r="1342" spans="1:21">
      <c r="A1342" t="str">
        <f t="shared" si="87"/>
        <v>46.1-18</v>
      </c>
      <c r="B1342">
        <f t="shared" si="88"/>
        <v>18</v>
      </c>
      <c r="C1342">
        <v>46</v>
      </c>
      <c r="D1342" t="s">
        <v>2156</v>
      </c>
      <c r="E1342" t="s">
        <v>1121</v>
      </c>
      <c r="F1342" t="s">
        <v>1175</v>
      </c>
      <c r="G1342">
        <v>24</v>
      </c>
      <c r="H1342">
        <f t="shared" si="86"/>
        <v>13380</v>
      </c>
      <c r="I1342">
        <v>2230</v>
      </c>
      <c r="J1342">
        <v>2230</v>
      </c>
      <c r="K1342">
        <v>2230</v>
      </c>
      <c r="L1342">
        <v>2230</v>
      </c>
      <c r="M1342">
        <v>2230</v>
      </c>
      <c r="N1342">
        <v>2230</v>
      </c>
      <c r="O1342" t="s">
        <v>2523</v>
      </c>
      <c r="P1342" t="s">
        <v>2523</v>
      </c>
      <c r="Q1342" t="s">
        <v>2523</v>
      </c>
      <c r="R1342" t="s">
        <v>2523</v>
      </c>
      <c r="S1342" t="s">
        <v>2523</v>
      </c>
      <c r="T1342" t="s">
        <v>2523</v>
      </c>
      <c r="U1342">
        <f t="shared" si="85"/>
        <v>1</v>
      </c>
    </row>
    <row r="1343" spans="1:21">
      <c r="A1343" t="str">
        <f t="shared" si="87"/>
        <v>46.1-19</v>
      </c>
      <c r="B1343">
        <f t="shared" si="88"/>
        <v>19</v>
      </c>
      <c r="C1343">
        <v>46</v>
      </c>
      <c r="D1343" t="s">
        <v>2157</v>
      </c>
      <c r="E1343" t="s">
        <v>1121</v>
      </c>
      <c r="F1343" t="s">
        <v>1175</v>
      </c>
      <c r="G1343">
        <v>24</v>
      </c>
      <c r="H1343">
        <f t="shared" si="86"/>
        <v>26760</v>
      </c>
      <c r="I1343">
        <v>2230</v>
      </c>
      <c r="J1343">
        <v>2230</v>
      </c>
      <c r="K1343">
        <v>2230</v>
      </c>
      <c r="L1343">
        <v>2230</v>
      </c>
      <c r="M1343">
        <v>2230</v>
      </c>
      <c r="N1343">
        <v>2230</v>
      </c>
      <c r="O1343">
        <v>2230</v>
      </c>
      <c r="P1343">
        <v>2230</v>
      </c>
      <c r="Q1343">
        <v>2230</v>
      </c>
      <c r="R1343">
        <v>2230</v>
      </c>
      <c r="S1343">
        <v>2230</v>
      </c>
      <c r="T1343">
        <v>2230</v>
      </c>
      <c r="U1343">
        <f t="shared" si="85"/>
        <v>1</v>
      </c>
    </row>
    <row r="1344" spans="1:21">
      <c r="A1344" t="str">
        <f t="shared" si="87"/>
        <v>46.1-20</v>
      </c>
      <c r="B1344">
        <f t="shared" si="88"/>
        <v>20</v>
      </c>
      <c r="C1344">
        <v>46</v>
      </c>
      <c r="D1344" t="s">
        <v>2158</v>
      </c>
      <c r="E1344" t="s">
        <v>1121</v>
      </c>
      <c r="F1344" t="s">
        <v>1175</v>
      </c>
      <c r="G1344">
        <v>24</v>
      </c>
      <c r="H1344">
        <f t="shared" si="86"/>
        <v>26760</v>
      </c>
      <c r="I1344">
        <v>2230</v>
      </c>
      <c r="J1344">
        <v>2230</v>
      </c>
      <c r="K1344">
        <v>2230</v>
      </c>
      <c r="L1344">
        <v>2230</v>
      </c>
      <c r="M1344">
        <v>2230</v>
      </c>
      <c r="N1344">
        <v>2230</v>
      </c>
      <c r="O1344">
        <v>2230</v>
      </c>
      <c r="P1344">
        <v>2230</v>
      </c>
      <c r="Q1344">
        <v>2230</v>
      </c>
      <c r="R1344">
        <v>2230</v>
      </c>
      <c r="S1344">
        <v>2230</v>
      </c>
      <c r="T1344">
        <v>2230</v>
      </c>
      <c r="U1344">
        <f t="shared" si="85"/>
        <v>1</v>
      </c>
    </row>
    <row r="1345" spans="1:21">
      <c r="A1345" t="str">
        <f t="shared" si="87"/>
        <v>46.1-21</v>
      </c>
      <c r="B1345">
        <f t="shared" si="88"/>
        <v>21</v>
      </c>
      <c r="C1345">
        <v>46</v>
      </c>
      <c r="D1345" t="s">
        <v>2159</v>
      </c>
      <c r="E1345" t="s">
        <v>1121</v>
      </c>
      <c r="F1345" t="s">
        <v>1175</v>
      </c>
      <c r="G1345">
        <v>24</v>
      </c>
      <c r="H1345">
        <f t="shared" si="86"/>
        <v>17840</v>
      </c>
      <c r="I1345">
        <v>2230</v>
      </c>
      <c r="J1345">
        <v>2230</v>
      </c>
      <c r="K1345">
        <v>2230</v>
      </c>
      <c r="L1345">
        <v>2230</v>
      </c>
      <c r="M1345">
        <v>2230</v>
      </c>
      <c r="N1345">
        <v>2230</v>
      </c>
      <c r="O1345">
        <v>2230</v>
      </c>
      <c r="P1345">
        <v>2230</v>
      </c>
      <c r="Q1345" t="s">
        <v>2523</v>
      </c>
      <c r="R1345" t="s">
        <v>2523</v>
      </c>
      <c r="S1345" t="s">
        <v>2523</v>
      </c>
      <c r="T1345" t="s">
        <v>2523</v>
      </c>
      <c r="U1345">
        <f t="shared" si="85"/>
        <v>1</v>
      </c>
    </row>
    <row r="1346" spans="1:21">
      <c r="A1346" t="str">
        <f t="shared" si="87"/>
        <v>46.1-22</v>
      </c>
      <c r="B1346">
        <f t="shared" si="88"/>
        <v>22</v>
      </c>
      <c r="C1346">
        <v>46</v>
      </c>
      <c r="D1346" t="s">
        <v>2160</v>
      </c>
      <c r="E1346" t="s">
        <v>1178</v>
      </c>
      <c r="F1346" t="s">
        <v>1175</v>
      </c>
      <c r="G1346">
        <v>12</v>
      </c>
      <c r="H1346">
        <f t="shared" si="86"/>
        <v>73320</v>
      </c>
      <c r="I1346">
        <v>6110</v>
      </c>
      <c r="J1346">
        <v>6110</v>
      </c>
      <c r="K1346">
        <v>6110</v>
      </c>
      <c r="L1346">
        <v>6110</v>
      </c>
      <c r="M1346">
        <v>6110</v>
      </c>
      <c r="N1346">
        <v>6110</v>
      </c>
      <c r="O1346">
        <v>6110</v>
      </c>
      <c r="P1346">
        <v>6110</v>
      </c>
      <c r="Q1346">
        <v>6110</v>
      </c>
      <c r="R1346">
        <v>6110</v>
      </c>
      <c r="S1346">
        <v>6110</v>
      </c>
      <c r="T1346">
        <v>6110</v>
      </c>
      <c r="U1346">
        <f t="shared" ref="U1346:U1409" si="89">COUNTIF($D:$D,D1346)</f>
        <v>1</v>
      </c>
    </row>
    <row r="1347" spans="1:21">
      <c r="A1347" t="str">
        <f t="shared" si="87"/>
        <v>46.1-23</v>
      </c>
      <c r="B1347">
        <f t="shared" si="88"/>
        <v>23</v>
      </c>
      <c r="C1347">
        <v>46</v>
      </c>
      <c r="D1347" t="s">
        <v>2137</v>
      </c>
      <c r="E1347" t="s">
        <v>1124</v>
      </c>
      <c r="F1347" t="s">
        <v>1171</v>
      </c>
      <c r="G1347">
        <v>60</v>
      </c>
      <c r="H1347">
        <f t="shared" si="86"/>
        <v>9840</v>
      </c>
      <c r="I1347">
        <v>820</v>
      </c>
      <c r="J1347">
        <v>820</v>
      </c>
      <c r="K1347">
        <v>820</v>
      </c>
      <c r="L1347">
        <v>820</v>
      </c>
      <c r="M1347">
        <v>820</v>
      </c>
      <c r="N1347">
        <v>820</v>
      </c>
      <c r="O1347">
        <v>820</v>
      </c>
      <c r="P1347">
        <v>820</v>
      </c>
      <c r="Q1347">
        <v>820</v>
      </c>
      <c r="R1347">
        <v>820</v>
      </c>
      <c r="S1347">
        <v>820</v>
      </c>
      <c r="T1347">
        <v>820</v>
      </c>
      <c r="U1347">
        <f t="shared" si="89"/>
        <v>1</v>
      </c>
    </row>
    <row r="1348" spans="1:21">
      <c r="A1348" t="str">
        <f t="shared" si="87"/>
        <v>46.1-24</v>
      </c>
      <c r="B1348">
        <f t="shared" si="88"/>
        <v>24</v>
      </c>
      <c r="C1348">
        <v>46</v>
      </c>
      <c r="D1348" t="s">
        <v>2138</v>
      </c>
      <c r="E1348" t="s">
        <v>1120</v>
      </c>
      <c r="F1348" t="s">
        <v>1171</v>
      </c>
      <c r="G1348">
        <v>60</v>
      </c>
      <c r="H1348">
        <f t="shared" si="86"/>
        <v>33600</v>
      </c>
      <c r="I1348">
        <v>2800</v>
      </c>
      <c r="J1348">
        <v>2800</v>
      </c>
      <c r="K1348">
        <v>2800</v>
      </c>
      <c r="L1348">
        <v>2800</v>
      </c>
      <c r="M1348">
        <v>2800</v>
      </c>
      <c r="N1348">
        <v>2800</v>
      </c>
      <c r="O1348">
        <v>2800</v>
      </c>
      <c r="P1348">
        <v>2800</v>
      </c>
      <c r="Q1348">
        <v>2800</v>
      </c>
      <c r="R1348">
        <v>2800</v>
      </c>
      <c r="S1348">
        <v>2800</v>
      </c>
      <c r="T1348">
        <v>2800</v>
      </c>
      <c r="U1348">
        <f t="shared" si="89"/>
        <v>1</v>
      </c>
    </row>
    <row r="1349" spans="1:21">
      <c r="A1349" t="str">
        <f t="shared" si="87"/>
        <v>46.1-25</v>
      </c>
      <c r="B1349">
        <f t="shared" si="88"/>
        <v>25</v>
      </c>
      <c r="C1349">
        <v>46</v>
      </c>
      <c r="D1349" t="s">
        <v>2161</v>
      </c>
      <c r="E1349" t="s">
        <v>1122</v>
      </c>
      <c r="F1349" t="s">
        <v>1171</v>
      </c>
      <c r="G1349">
        <v>30</v>
      </c>
      <c r="H1349">
        <f t="shared" si="86"/>
        <v>93000</v>
      </c>
      <c r="I1349">
        <v>7750</v>
      </c>
      <c r="J1349">
        <v>7750</v>
      </c>
      <c r="K1349">
        <v>7750</v>
      </c>
      <c r="L1349">
        <v>7750</v>
      </c>
      <c r="M1349">
        <v>7750</v>
      </c>
      <c r="N1349">
        <v>7750</v>
      </c>
      <c r="O1349">
        <v>7750</v>
      </c>
      <c r="P1349">
        <v>7750</v>
      </c>
      <c r="Q1349">
        <v>7750</v>
      </c>
      <c r="R1349">
        <v>7750</v>
      </c>
      <c r="S1349">
        <v>7750</v>
      </c>
      <c r="T1349">
        <v>7750</v>
      </c>
      <c r="U1349">
        <f t="shared" si="89"/>
        <v>1</v>
      </c>
    </row>
    <row r="1350" spans="1:21">
      <c r="A1350" t="str">
        <f t="shared" si="87"/>
        <v>47.1-1</v>
      </c>
      <c r="B1350">
        <f t="shared" si="88"/>
        <v>1</v>
      </c>
      <c r="C1350">
        <v>47</v>
      </c>
      <c r="D1350" t="s">
        <v>2164</v>
      </c>
      <c r="E1350" t="s">
        <v>1174</v>
      </c>
      <c r="F1350" t="s">
        <v>1175</v>
      </c>
      <c r="G1350">
        <v>48</v>
      </c>
      <c r="H1350">
        <f t="shared" si="86"/>
        <v>39360</v>
      </c>
      <c r="I1350">
        <v>3280</v>
      </c>
      <c r="J1350">
        <v>3280</v>
      </c>
      <c r="K1350">
        <v>3280</v>
      </c>
      <c r="L1350">
        <v>3280</v>
      </c>
      <c r="M1350">
        <v>3280</v>
      </c>
      <c r="N1350">
        <v>3280</v>
      </c>
      <c r="O1350">
        <v>3280</v>
      </c>
      <c r="P1350">
        <v>3280</v>
      </c>
      <c r="Q1350">
        <v>3280</v>
      </c>
      <c r="R1350">
        <v>3280</v>
      </c>
      <c r="S1350">
        <v>3280</v>
      </c>
      <c r="T1350">
        <v>3280</v>
      </c>
      <c r="U1350">
        <f t="shared" si="89"/>
        <v>1</v>
      </c>
    </row>
    <row r="1351" spans="1:21">
      <c r="A1351" t="str">
        <f t="shared" si="87"/>
        <v>47.1-2</v>
      </c>
      <c r="B1351">
        <f t="shared" si="88"/>
        <v>2</v>
      </c>
      <c r="C1351">
        <v>47</v>
      </c>
      <c r="D1351" t="s">
        <v>2165</v>
      </c>
      <c r="E1351" t="s">
        <v>1174</v>
      </c>
      <c r="F1351" t="s">
        <v>1175</v>
      </c>
      <c r="G1351">
        <v>48</v>
      </c>
      <c r="H1351">
        <f t="shared" si="86"/>
        <v>39360</v>
      </c>
      <c r="I1351">
        <v>3280</v>
      </c>
      <c r="J1351">
        <v>3280</v>
      </c>
      <c r="K1351">
        <v>3280</v>
      </c>
      <c r="L1351">
        <v>3280</v>
      </c>
      <c r="M1351">
        <v>3280</v>
      </c>
      <c r="N1351">
        <v>3280</v>
      </c>
      <c r="O1351">
        <v>3280</v>
      </c>
      <c r="P1351">
        <v>3280</v>
      </c>
      <c r="Q1351">
        <v>3280</v>
      </c>
      <c r="R1351">
        <v>3280</v>
      </c>
      <c r="S1351">
        <v>3280</v>
      </c>
      <c r="T1351">
        <v>3280</v>
      </c>
      <c r="U1351">
        <f t="shared" si="89"/>
        <v>1</v>
      </c>
    </row>
    <row r="1352" spans="1:21">
      <c r="A1352" t="str">
        <f t="shared" si="87"/>
        <v>47.1-3</v>
      </c>
      <c r="B1352">
        <f t="shared" si="88"/>
        <v>3</v>
      </c>
      <c r="C1352">
        <v>47</v>
      </c>
      <c r="D1352" t="s">
        <v>2166</v>
      </c>
      <c r="E1352" t="s">
        <v>1119</v>
      </c>
      <c r="F1352" t="s">
        <v>1175</v>
      </c>
      <c r="G1352">
        <v>24</v>
      </c>
      <c r="H1352">
        <f t="shared" si="86"/>
        <v>3600</v>
      </c>
      <c r="I1352">
        <v>600</v>
      </c>
      <c r="J1352">
        <v>600</v>
      </c>
      <c r="K1352">
        <v>600</v>
      </c>
      <c r="L1352">
        <v>600</v>
      </c>
      <c r="M1352">
        <v>600</v>
      </c>
      <c r="N1352">
        <v>600</v>
      </c>
      <c r="O1352" t="s">
        <v>2523</v>
      </c>
      <c r="P1352" t="s">
        <v>2523</v>
      </c>
      <c r="Q1352" t="s">
        <v>2523</v>
      </c>
      <c r="R1352" t="s">
        <v>2523</v>
      </c>
      <c r="S1352" t="s">
        <v>2523</v>
      </c>
      <c r="T1352" t="s">
        <v>2523</v>
      </c>
      <c r="U1352">
        <f t="shared" si="89"/>
        <v>1</v>
      </c>
    </row>
    <row r="1353" spans="1:21">
      <c r="A1353" t="str">
        <f t="shared" si="87"/>
        <v>47.1-4</v>
      </c>
      <c r="B1353">
        <f t="shared" si="88"/>
        <v>4</v>
      </c>
      <c r="C1353">
        <v>47</v>
      </c>
      <c r="D1353" t="s">
        <v>2167</v>
      </c>
      <c r="E1353" t="s">
        <v>1119</v>
      </c>
      <c r="F1353" t="s">
        <v>1175</v>
      </c>
      <c r="G1353">
        <v>24</v>
      </c>
      <c r="H1353">
        <f t="shared" si="86"/>
        <v>2400</v>
      </c>
      <c r="I1353">
        <v>600</v>
      </c>
      <c r="J1353">
        <v>600</v>
      </c>
      <c r="K1353">
        <v>600</v>
      </c>
      <c r="L1353">
        <v>600</v>
      </c>
      <c r="M1353" t="s">
        <v>2523</v>
      </c>
      <c r="N1353" t="s">
        <v>2523</v>
      </c>
      <c r="O1353" t="s">
        <v>2523</v>
      </c>
      <c r="P1353" t="s">
        <v>2523</v>
      </c>
      <c r="Q1353" t="s">
        <v>2523</v>
      </c>
      <c r="R1353" t="s">
        <v>2523</v>
      </c>
      <c r="S1353" t="s">
        <v>2523</v>
      </c>
      <c r="T1353" t="s">
        <v>2523</v>
      </c>
      <c r="U1353">
        <f t="shared" si="89"/>
        <v>1</v>
      </c>
    </row>
    <row r="1354" spans="1:21">
      <c r="A1354" t="str">
        <f t="shared" si="87"/>
        <v>47.1-5</v>
      </c>
      <c r="B1354">
        <f t="shared" si="88"/>
        <v>5</v>
      </c>
      <c r="C1354">
        <v>47</v>
      </c>
      <c r="D1354" t="s">
        <v>2497</v>
      </c>
      <c r="E1354" t="s">
        <v>1119</v>
      </c>
      <c r="F1354" t="s">
        <v>1175</v>
      </c>
      <c r="G1354">
        <v>24</v>
      </c>
      <c r="H1354">
        <f t="shared" si="86"/>
        <v>7200</v>
      </c>
      <c r="I1354">
        <v>600</v>
      </c>
      <c r="J1354">
        <v>600</v>
      </c>
      <c r="K1354">
        <v>600</v>
      </c>
      <c r="L1354">
        <v>600</v>
      </c>
      <c r="M1354">
        <v>600</v>
      </c>
      <c r="N1354">
        <v>600</v>
      </c>
      <c r="O1354">
        <v>600</v>
      </c>
      <c r="P1354">
        <v>600</v>
      </c>
      <c r="Q1354">
        <v>600</v>
      </c>
      <c r="R1354">
        <v>600</v>
      </c>
      <c r="S1354">
        <v>600</v>
      </c>
      <c r="T1354">
        <v>600</v>
      </c>
      <c r="U1354">
        <f t="shared" si="89"/>
        <v>1</v>
      </c>
    </row>
    <row r="1355" spans="1:21">
      <c r="A1355" t="str">
        <f t="shared" si="87"/>
        <v>47.1-6</v>
      </c>
      <c r="B1355">
        <f t="shared" si="88"/>
        <v>6</v>
      </c>
      <c r="C1355">
        <v>47</v>
      </c>
      <c r="D1355" t="s">
        <v>2168</v>
      </c>
      <c r="E1355" t="s">
        <v>1119</v>
      </c>
      <c r="F1355" t="s">
        <v>1175</v>
      </c>
      <c r="G1355">
        <v>24</v>
      </c>
      <c r="H1355">
        <f t="shared" si="86"/>
        <v>4200</v>
      </c>
      <c r="I1355">
        <v>600</v>
      </c>
      <c r="J1355">
        <v>600</v>
      </c>
      <c r="K1355">
        <v>600</v>
      </c>
      <c r="L1355">
        <v>600</v>
      </c>
      <c r="M1355">
        <v>600</v>
      </c>
      <c r="N1355">
        <v>600</v>
      </c>
      <c r="O1355">
        <v>600</v>
      </c>
      <c r="P1355" t="s">
        <v>2523</v>
      </c>
      <c r="Q1355" t="s">
        <v>2523</v>
      </c>
      <c r="R1355" t="s">
        <v>2523</v>
      </c>
      <c r="S1355" t="s">
        <v>2523</v>
      </c>
      <c r="T1355" t="s">
        <v>2523</v>
      </c>
      <c r="U1355">
        <f t="shared" si="89"/>
        <v>1</v>
      </c>
    </row>
    <row r="1356" spans="1:21">
      <c r="A1356" t="str">
        <f t="shared" si="87"/>
        <v>47.1-7</v>
      </c>
      <c r="B1356">
        <f t="shared" si="88"/>
        <v>7</v>
      </c>
      <c r="C1356">
        <v>47</v>
      </c>
      <c r="D1356" t="s">
        <v>2498</v>
      </c>
      <c r="E1356" t="s">
        <v>1119</v>
      </c>
      <c r="F1356" t="s">
        <v>1175</v>
      </c>
      <c r="G1356">
        <v>24</v>
      </c>
      <c r="H1356">
        <f t="shared" si="86"/>
        <v>6000</v>
      </c>
      <c r="I1356">
        <v>600</v>
      </c>
      <c r="J1356">
        <v>600</v>
      </c>
      <c r="K1356">
        <v>600</v>
      </c>
      <c r="L1356">
        <v>600</v>
      </c>
      <c r="M1356">
        <v>600</v>
      </c>
      <c r="N1356">
        <v>600</v>
      </c>
      <c r="O1356">
        <v>600</v>
      </c>
      <c r="P1356">
        <v>600</v>
      </c>
      <c r="Q1356">
        <v>600</v>
      </c>
      <c r="R1356">
        <v>600</v>
      </c>
      <c r="S1356" t="s">
        <v>2523</v>
      </c>
      <c r="T1356" t="s">
        <v>2523</v>
      </c>
      <c r="U1356">
        <f t="shared" si="89"/>
        <v>1</v>
      </c>
    </row>
    <row r="1357" spans="1:21">
      <c r="A1357" t="str">
        <f t="shared" si="87"/>
        <v>47.1-8</v>
      </c>
      <c r="B1357">
        <f t="shared" si="88"/>
        <v>8</v>
      </c>
      <c r="C1357">
        <v>47</v>
      </c>
      <c r="D1357" t="s">
        <v>2169</v>
      </c>
      <c r="E1357" t="s">
        <v>1119</v>
      </c>
      <c r="F1357" t="s">
        <v>1175</v>
      </c>
      <c r="G1357">
        <v>24</v>
      </c>
      <c r="H1357">
        <f t="shared" si="86"/>
        <v>7200</v>
      </c>
      <c r="I1357">
        <v>600</v>
      </c>
      <c r="J1357">
        <v>600</v>
      </c>
      <c r="K1357">
        <v>600</v>
      </c>
      <c r="L1357">
        <v>600</v>
      </c>
      <c r="M1357">
        <v>600</v>
      </c>
      <c r="N1357">
        <v>600</v>
      </c>
      <c r="O1357">
        <v>600</v>
      </c>
      <c r="P1357">
        <v>600</v>
      </c>
      <c r="Q1357">
        <v>600</v>
      </c>
      <c r="R1357">
        <v>600</v>
      </c>
      <c r="S1357">
        <v>600</v>
      </c>
      <c r="T1357">
        <v>600</v>
      </c>
      <c r="U1357">
        <f t="shared" si="89"/>
        <v>1</v>
      </c>
    </row>
    <row r="1358" spans="1:21">
      <c r="A1358" t="str">
        <f t="shared" si="87"/>
        <v>47.1-9</v>
      </c>
      <c r="B1358">
        <f t="shared" si="88"/>
        <v>9</v>
      </c>
      <c r="C1358">
        <v>47</v>
      </c>
      <c r="D1358" t="s">
        <v>2170</v>
      </c>
      <c r="E1358" t="s">
        <v>1119</v>
      </c>
      <c r="F1358" t="s">
        <v>1175</v>
      </c>
      <c r="G1358">
        <v>24</v>
      </c>
      <c r="H1358">
        <f t="shared" si="86"/>
        <v>2400</v>
      </c>
      <c r="I1358">
        <v>600</v>
      </c>
      <c r="J1358">
        <v>600</v>
      </c>
      <c r="K1358">
        <v>600</v>
      </c>
      <c r="L1358">
        <v>600</v>
      </c>
      <c r="M1358" t="s">
        <v>2523</v>
      </c>
      <c r="N1358" t="s">
        <v>2523</v>
      </c>
      <c r="O1358" t="s">
        <v>2523</v>
      </c>
      <c r="P1358" t="s">
        <v>2523</v>
      </c>
      <c r="Q1358" t="s">
        <v>2523</v>
      </c>
      <c r="R1358" t="s">
        <v>2523</v>
      </c>
      <c r="S1358" t="s">
        <v>2523</v>
      </c>
      <c r="T1358" t="s">
        <v>2523</v>
      </c>
      <c r="U1358">
        <f t="shared" si="89"/>
        <v>1</v>
      </c>
    </row>
    <row r="1359" spans="1:21">
      <c r="A1359" t="str">
        <f t="shared" si="87"/>
        <v>47.1-10</v>
      </c>
      <c r="B1359">
        <f t="shared" si="88"/>
        <v>10</v>
      </c>
      <c r="C1359">
        <v>47</v>
      </c>
      <c r="D1359" t="s">
        <v>2171</v>
      </c>
      <c r="E1359" t="s">
        <v>1119</v>
      </c>
      <c r="F1359" t="s">
        <v>1175</v>
      </c>
      <c r="G1359">
        <v>24</v>
      </c>
      <c r="H1359">
        <f t="shared" si="86"/>
        <v>5400</v>
      </c>
      <c r="I1359">
        <v>600</v>
      </c>
      <c r="J1359">
        <v>600</v>
      </c>
      <c r="K1359">
        <v>600</v>
      </c>
      <c r="L1359">
        <v>600</v>
      </c>
      <c r="M1359">
        <v>600</v>
      </c>
      <c r="N1359">
        <v>600</v>
      </c>
      <c r="O1359">
        <v>600</v>
      </c>
      <c r="P1359">
        <v>600</v>
      </c>
      <c r="Q1359">
        <v>600</v>
      </c>
      <c r="R1359" t="s">
        <v>2523</v>
      </c>
      <c r="S1359" t="s">
        <v>2523</v>
      </c>
      <c r="T1359" t="s">
        <v>2523</v>
      </c>
      <c r="U1359">
        <f t="shared" si="89"/>
        <v>1</v>
      </c>
    </row>
    <row r="1360" spans="1:21">
      <c r="A1360" t="str">
        <f t="shared" si="87"/>
        <v>47.1-11</v>
      </c>
      <c r="B1360">
        <f t="shared" si="88"/>
        <v>11</v>
      </c>
      <c r="C1360">
        <v>47</v>
      </c>
      <c r="D1360" t="s">
        <v>2172</v>
      </c>
      <c r="E1360" t="s">
        <v>1119</v>
      </c>
      <c r="F1360" t="s">
        <v>1175</v>
      </c>
      <c r="G1360">
        <v>24</v>
      </c>
      <c r="H1360">
        <f t="shared" si="86"/>
        <v>7200</v>
      </c>
      <c r="I1360">
        <v>600</v>
      </c>
      <c r="J1360">
        <v>600</v>
      </c>
      <c r="K1360">
        <v>600</v>
      </c>
      <c r="L1360">
        <v>600</v>
      </c>
      <c r="M1360">
        <v>600</v>
      </c>
      <c r="N1360">
        <v>600</v>
      </c>
      <c r="O1360">
        <v>600</v>
      </c>
      <c r="P1360">
        <v>600</v>
      </c>
      <c r="Q1360">
        <v>600</v>
      </c>
      <c r="R1360">
        <v>600</v>
      </c>
      <c r="S1360">
        <v>600</v>
      </c>
      <c r="T1360">
        <v>600</v>
      </c>
      <c r="U1360">
        <f t="shared" si="89"/>
        <v>1</v>
      </c>
    </row>
    <row r="1361" spans="1:21">
      <c r="A1361" t="str">
        <f t="shared" si="87"/>
        <v>47.1-12</v>
      </c>
      <c r="B1361">
        <f t="shared" si="88"/>
        <v>12</v>
      </c>
      <c r="C1361">
        <v>47</v>
      </c>
      <c r="D1361" t="s">
        <v>2858</v>
      </c>
      <c r="E1361" t="s">
        <v>1119</v>
      </c>
      <c r="F1361" t="s">
        <v>1175</v>
      </c>
      <c r="G1361">
        <v>24</v>
      </c>
      <c r="H1361">
        <f t="shared" si="86"/>
        <v>3000</v>
      </c>
      <c r="I1361" t="s">
        <v>2523</v>
      </c>
      <c r="J1361" t="s">
        <v>2523</v>
      </c>
      <c r="K1361" t="s">
        <v>2523</v>
      </c>
      <c r="L1361" t="s">
        <v>2523</v>
      </c>
      <c r="M1361" t="s">
        <v>2523</v>
      </c>
      <c r="N1361" t="s">
        <v>2523</v>
      </c>
      <c r="O1361" t="s">
        <v>2523</v>
      </c>
      <c r="P1361">
        <v>600</v>
      </c>
      <c r="Q1361">
        <v>600</v>
      </c>
      <c r="R1361">
        <v>600</v>
      </c>
      <c r="S1361">
        <v>600</v>
      </c>
      <c r="T1361">
        <v>600</v>
      </c>
      <c r="U1361">
        <f t="shared" si="89"/>
        <v>1</v>
      </c>
    </row>
    <row r="1362" spans="1:21">
      <c r="A1362" t="str">
        <f t="shared" si="87"/>
        <v>47.1-13</v>
      </c>
      <c r="B1362">
        <f t="shared" si="88"/>
        <v>13</v>
      </c>
      <c r="C1362">
        <v>47</v>
      </c>
      <c r="D1362" t="s">
        <v>2173</v>
      </c>
      <c r="E1362" t="s">
        <v>1119</v>
      </c>
      <c r="F1362" t="s">
        <v>1175</v>
      </c>
      <c r="G1362">
        <v>24</v>
      </c>
      <c r="H1362">
        <f t="shared" si="86"/>
        <v>2400</v>
      </c>
      <c r="I1362">
        <v>600</v>
      </c>
      <c r="J1362">
        <v>600</v>
      </c>
      <c r="K1362">
        <v>600</v>
      </c>
      <c r="L1362">
        <v>600</v>
      </c>
      <c r="M1362" t="s">
        <v>2523</v>
      </c>
      <c r="N1362" t="s">
        <v>2523</v>
      </c>
      <c r="O1362" t="s">
        <v>2523</v>
      </c>
      <c r="P1362" t="s">
        <v>2523</v>
      </c>
      <c r="Q1362" t="s">
        <v>2523</v>
      </c>
      <c r="R1362" t="s">
        <v>2523</v>
      </c>
      <c r="S1362" t="s">
        <v>2523</v>
      </c>
      <c r="T1362" t="s">
        <v>2523</v>
      </c>
      <c r="U1362">
        <f t="shared" si="89"/>
        <v>1</v>
      </c>
    </row>
    <row r="1363" spans="1:21">
      <c r="A1363" t="str">
        <f t="shared" si="87"/>
        <v>47.1-14</v>
      </c>
      <c r="B1363">
        <f t="shared" si="88"/>
        <v>14</v>
      </c>
      <c r="C1363">
        <v>47</v>
      </c>
      <c r="D1363" t="s">
        <v>2174</v>
      </c>
      <c r="E1363" t="s">
        <v>1119</v>
      </c>
      <c r="F1363" t="s">
        <v>1175</v>
      </c>
      <c r="G1363">
        <v>24</v>
      </c>
      <c r="H1363">
        <f t="shared" si="86"/>
        <v>6000</v>
      </c>
      <c r="I1363">
        <v>600</v>
      </c>
      <c r="J1363">
        <v>600</v>
      </c>
      <c r="K1363">
        <v>600</v>
      </c>
      <c r="L1363">
        <v>600</v>
      </c>
      <c r="M1363">
        <v>600</v>
      </c>
      <c r="N1363">
        <v>600</v>
      </c>
      <c r="O1363">
        <v>600</v>
      </c>
      <c r="P1363">
        <v>600</v>
      </c>
      <c r="Q1363">
        <v>600</v>
      </c>
      <c r="R1363">
        <v>600</v>
      </c>
      <c r="S1363" t="s">
        <v>2523</v>
      </c>
      <c r="T1363" t="s">
        <v>2523</v>
      </c>
      <c r="U1363">
        <f t="shared" si="89"/>
        <v>1</v>
      </c>
    </row>
    <row r="1364" spans="1:21">
      <c r="A1364" t="str">
        <f t="shared" si="87"/>
        <v>47.1-15</v>
      </c>
      <c r="B1364">
        <f t="shared" si="88"/>
        <v>15</v>
      </c>
      <c r="C1364">
        <v>47</v>
      </c>
      <c r="D1364" t="s">
        <v>2175</v>
      </c>
      <c r="E1364" t="s">
        <v>1119</v>
      </c>
      <c r="F1364" t="s">
        <v>1175</v>
      </c>
      <c r="G1364">
        <v>24</v>
      </c>
      <c r="H1364">
        <f t="shared" ref="H1364:H1414" si="90">SUM(I1364:T1364)</f>
        <v>7200</v>
      </c>
      <c r="I1364">
        <v>600</v>
      </c>
      <c r="J1364">
        <v>600</v>
      </c>
      <c r="K1364">
        <v>600</v>
      </c>
      <c r="L1364">
        <v>600</v>
      </c>
      <c r="M1364">
        <v>600</v>
      </c>
      <c r="N1364">
        <v>600</v>
      </c>
      <c r="O1364">
        <v>600</v>
      </c>
      <c r="P1364">
        <v>600</v>
      </c>
      <c r="Q1364">
        <v>600</v>
      </c>
      <c r="R1364">
        <v>600</v>
      </c>
      <c r="S1364">
        <v>600</v>
      </c>
      <c r="T1364">
        <v>600</v>
      </c>
      <c r="U1364">
        <f t="shared" si="89"/>
        <v>1</v>
      </c>
    </row>
    <row r="1365" spans="1:21">
      <c r="A1365" t="str">
        <f t="shared" si="87"/>
        <v>47.1-16</v>
      </c>
      <c r="B1365">
        <f t="shared" si="88"/>
        <v>16</v>
      </c>
      <c r="C1365">
        <v>47</v>
      </c>
      <c r="D1365" t="s">
        <v>2176</v>
      </c>
      <c r="E1365" t="s">
        <v>1119</v>
      </c>
      <c r="F1365" t="s">
        <v>1175</v>
      </c>
      <c r="G1365">
        <v>24</v>
      </c>
      <c r="H1365">
        <f t="shared" si="90"/>
        <v>7200</v>
      </c>
      <c r="I1365">
        <v>600</v>
      </c>
      <c r="J1365">
        <v>600</v>
      </c>
      <c r="K1365">
        <v>600</v>
      </c>
      <c r="L1365">
        <v>600</v>
      </c>
      <c r="M1365">
        <v>600</v>
      </c>
      <c r="N1365">
        <v>600</v>
      </c>
      <c r="O1365">
        <v>600</v>
      </c>
      <c r="P1365">
        <v>600</v>
      </c>
      <c r="Q1365">
        <v>600</v>
      </c>
      <c r="R1365">
        <v>600</v>
      </c>
      <c r="S1365">
        <v>600</v>
      </c>
      <c r="T1365">
        <v>600</v>
      </c>
      <c r="U1365">
        <f t="shared" si="89"/>
        <v>1</v>
      </c>
    </row>
    <row r="1366" spans="1:21">
      <c r="A1366" t="str">
        <f t="shared" si="87"/>
        <v>47.1-17</v>
      </c>
      <c r="B1366">
        <f t="shared" si="88"/>
        <v>17</v>
      </c>
      <c r="C1366">
        <v>47</v>
      </c>
      <c r="D1366" t="s">
        <v>2177</v>
      </c>
      <c r="E1366" t="s">
        <v>1119</v>
      </c>
      <c r="F1366" t="s">
        <v>1175</v>
      </c>
      <c r="G1366">
        <v>24</v>
      </c>
      <c r="H1366">
        <f t="shared" si="90"/>
        <v>1800</v>
      </c>
      <c r="I1366">
        <v>600</v>
      </c>
      <c r="J1366">
        <v>600</v>
      </c>
      <c r="K1366">
        <v>600</v>
      </c>
      <c r="L1366" t="s">
        <v>2523</v>
      </c>
      <c r="M1366" t="s">
        <v>2523</v>
      </c>
      <c r="N1366" t="s">
        <v>2523</v>
      </c>
      <c r="O1366" t="s">
        <v>2523</v>
      </c>
      <c r="P1366" t="s">
        <v>2523</v>
      </c>
      <c r="Q1366" t="s">
        <v>2523</v>
      </c>
      <c r="R1366" t="s">
        <v>2523</v>
      </c>
      <c r="S1366" t="s">
        <v>2523</v>
      </c>
      <c r="T1366" t="s">
        <v>2523</v>
      </c>
      <c r="U1366">
        <f t="shared" si="89"/>
        <v>1</v>
      </c>
    </row>
    <row r="1367" spans="1:21">
      <c r="A1367" t="str">
        <f t="shared" si="87"/>
        <v>47.1-18</v>
      </c>
      <c r="B1367">
        <f t="shared" si="88"/>
        <v>18</v>
      </c>
      <c r="C1367">
        <v>47</v>
      </c>
      <c r="D1367" t="s">
        <v>2859</v>
      </c>
      <c r="E1367" t="s">
        <v>1121</v>
      </c>
      <c r="F1367" t="s">
        <v>1175</v>
      </c>
      <c r="G1367">
        <v>24</v>
      </c>
      <c r="H1367">
        <f t="shared" si="90"/>
        <v>11150</v>
      </c>
      <c r="I1367" t="s">
        <v>2523</v>
      </c>
      <c r="J1367" t="s">
        <v>2523</v>
      </c>
      <c r="K1367" t="s">
        <v>2523</v>
      </c>
      <c r="L1367" t="s">
        <v>2523</v>
      </c>
      <c r="M1367" t="s">
        <v>2523</v>
      </c>
      <c r="N1367" t="s">
        <v>2523</v>
      </c>
      <c r="O1367" t="s">
        <v>2523</v>
      </c>
      <c r="P1367">
        <v>2230</v>
      </c>
      <c r="Q1367">
        <v>2230</v>
      </c>
      <c r="R1367">
        <v>2230</v>
      </c>
      <c r="S1367">
        <v>2230</v>
      </c>
      <c r="T1367">
        <v>2230</v>
      </c>
      <c r="U1367">
        <f t="shared" si="89"/>
        <v>1</v>
      </c>
    </row>
    <row r="1368" spans="1:21">
      <c r="A1368" t="str">
        <f t="shared" si="87"/>
        <v>47.1-19</v>
      </c>
      <c r="B1368">
        <f t="shared" si="88"/>
        <v>19</v>
      </c>
      <c r="C1368">
        <v>47</v>
      </c>
      <c r="D1368" t="s">
        <v>2178</v>
      </c>
      <c r="E1368" t="s">
        <v>1121</v>
      </c>
      <c r="F1368" t="s">
        <v>1175</v>
      </c>
      <c r="G1368">
        <v>24</v>
      </c>
      <c r="H1368">
        <f t="shared" si="90"/>
        <v>15610</v>
      </c>
      <c r="I1368">
        <v>2230</v>
      </c>
      <c r="J1368">
        <v>2230</v>
      </c>
      <c r="K1368">
        <v>2230</v>
      </c>
      <c r="L1368">
        <v>2230</v>
      </c>
      <c r="M1368">
        <v>2230</v>
      </c>
      <c r="N1368">
        <v>2230</v>
      </c>
      <c r="O1368">
        <v>2230</v>
      </c>
      <c r="P1368" t="s">
        <v>2523</v>
      </c>
      <c r="Q1368" t="s">
        <v>2523</v>
      </c>
      <c r="R1368" t="s">
        <v>2523</v>
      </c>
      <c r="S1368" t="s">
        <v>2523</v>
      </c>
      <c r="T1368" t="s">
        <v>2523</v>
      </c>
      <c r="U1368">
        <f t="shared" si="89"/>
        <v>1</v>
      </c>
    </row>
    <row r="1369" spans="1:21">
      <c r="A1369" t="str">
        <f t="shared" si="87"/>
        <v>47.1-20</v>
      </c>
      <c r="B1369">
        <f t="shared" si="88"/>
        <v>20</v>
      </c>
      <c r="C1369">
        <v>47</v>
      </c>
      <c r="D1369" t="s">
        <v>2179</v>
      </c>
      <c r="E1369" t="s">
        <v>1121</v>
      </c>
      <c r="F1369" t="s">
        <v>1175</v>
      </c>
      <c r="G1369">
        <v>24</v>
      </c>
      <c r="H1369">
        <f t="shared" si="90"/>
        <v>6690</v>
      </c>
      <c r="I1369">
        <v>2230</v>
      </c>
      <c r="J1369">
        <v>2230</v>
      </c>
      <c r="K1369">
        <v>2230</v>
      </c>
      <c r="L1369" t="s">
        <v>2523</v>
      </c>
      <c r="M1369" t="s">
        <v>2523</v>
      </c>
      <c r="N1369" t="s">
        <v>2523</v>
      </c>
      <c r="O1369" t="s">
        <v>2523</v>
      </c>
      <c r="P1369" t="s">
        <v>2523</v>
      </c>
      <c r="Q1369" t="s">
        <v>2523</v>
      </c>
      <c r="R1369" t="s">
        <v>2523</v>
      </c>
      <c r="S1369" t="s">
        <v>2523</v>
      </c>
      <c r="T1369" t="s">
        <v>2523</v>
      </c>
      <c r="U1369">
        <f t="shared" si="89"/>
        <v>1</v>
      </c>
    </row>
    <row r="1370" spans="1:21">
      <c r="A1370" t="str">
        <f t="shared" si="87"/>
        <v>47.1-21</v>
      </c>
      <c r="B1370">
        <f t="shared" si="88"/>
        <v>21</v>
      </c>
      <c r="C1370">
        <v>47</v>
      </c>
      <c r="D1370" t="s">
        <v>2180</v>
      </c>
      <c r="E1370" t="s">
        <v>1121</v>
      </c>
      <c r="F1370" t="s">
        <v>1175</v>
      </c>
      <c r="G1370">
        <v>24</v>
      </c>
      <c r="H1370">
        <f t="shared" si="90"/>
        <v>26760</v>
      </c>
      <c r="I1370">
        <v>2230</v>
      </c>
      <c r="J1370">
        <v>2230</v>
      </c>
      <c r="K1370">
        <v>2230</v>
      </c>
      <c r="L1370">
        <v>2230</v>
      </c>
      <c r="M1370">
        <v>2230</v>
      </c>
      <c r="N1370">
        <v>2230</v>
      </c>
      <c r="O1370">
        <v>2230</v>
      </c>
      <c r="P1370">
        <v>2230</v>
      </c>
      <c r="Q1370">
        <v>2230</v>
      </c>
      <c r="R1370">
        <v>2230</v>
      </c>
      <c r="S1370">
        <v>2230</v>
      </c>
      <c r="T1370">
        <v>2230</v>
      </c>
      <c r="U1370">
        <f t="shared" si="89"/>
        <v>1</v>
      </c>
    </row>
    <row r="1371" spans="1:21">
      <c r="A1371" t="str">
        <f t="shared" si="87"/>
        <v>47.1-22</v>
      </c>
      <c r="B1371">
        <f t="shared" si="88"/>
        <v>22</v>
      </c>
      <c r="C1371">
        <v>47</v>
      </c>
      <c r="D1371" t="s">
        <v>2181</v>
      </c>
      <c r="E1371" t="s">
        <v>1121</v>
      </c>
      <c r="F1371" t="s">
        <v>1175</v>
      </c>
      <c r="G1371">
        <v>24</v>
      </c>
      <c r="H1371">
        <f t="shared" si="90"/>
        <v>8920</v>
      </c>
      <c r="I1371">
        <v>2230</v>
      </c>
      <c r="J1371">
        <v>2230</v>
      </c>
      <c r="K1371">
        <v>2230</v>
      </c>
      <c r="L1371">
        <v>2230</v>
      </c>
      <c r="M1371" t="s">
        <v>2523</v>
      </c>
      <c r="N1371" t="s">
        <v>2523</v>
      </c>
      <c r="O1371" t="s">
        <v>2523</v>
      </c>
      <c r="P1371" t="s">
        <v>2523</v>
      </c>
      <c r="Q1371" t="s">
        <v>2523</v>
      </c>
      <c r="R1371" t="s">
        <v>2523</v>
      </c>
      <c r="S1371" t="s">
        <v>2523</v>
      </c>
      <c r="T1371" t="s">
        <v>2523</v>
      </c>
      <c r="U1371">
        <f t="shared" si="89"/>
        <v>1</v>
      </c>
    </row>
    <row r="1372" spans="1:21">
      <c r="A1372" t="str">
        <f t="shared" si="87"/>
        <v>47.1-23</v>
      </c>
      <c r="B1372">
        <f t="shared" si="88"/>
        <v>23</v>
      </c>
      <c r="C1372">
        <v>47</v>
      </c>
      <c r="D1372" t="s">
        <v>2182</v>
      </c>
      <c r="E1372" t="s">
        <v>1121</v>
      </c>
      <c r="F1372" t="s">
        <v>1175</v>
      </c>
      <c r="G1372">
        <v>24</v>
      </c>
      <c r="H1372">
        <f t="shared" si="90"/>
        <v>26760</v>
      </c>
      <c r="I1372">
        <v>2230</v>
      </c>
      <c r="J1372">
        <v>2230</v>
      </c>
      <c r="K1372">
        <v>2230</v>
      </c>
      <c r="L1372">
        <v>2230</v>
      </c>
      <c r="M1372">
        <v>2230</v>
      </c>
      <c r="N1372">
        <v>2230</v>
      </c>
      <c r="O1372">
        <v>2230</v>
      </c>
      <c r="P1372">
        <v>2230</v>
      </c>
      <c r="Q1372">
        <v>2230</v>
      </c>
      <c r="R1372">
        <v>2230</v>
      </c>
      <c r="S1372">
        <v>2230</v>
      </c>
      <c r="T1372">
        <v>2230</v>
      </c>
      <c r="U1372">
        <f t="shared" si="89"/>
        <v>1</v>
      </c>
    </row>
    <row r="1373" spans="1:21">
      <c r="A1373" t="str">
        <f t="shared" si="87"/>
        <v>47.1-24</v>
      </c>
      <c r="B1373">
        <f t="shared" si="88"/>
        <v>24</v>
      </c>
      <c r="C1373">
        <v>47</v>
      </c>
      <c r="D1373" t="s">
        <v>2162</v>
      </c>
      <c r="E1373" t="s">
        <v>1124</v>
      </c>
      <c r="F1373" t="s">
        <v>1171</v>
      </c>
      <c r="G1373">
        <v>60</v>
      </c>
      <c r="H1373">
        <f t="shared" si="90"/>
        <v>9840</v>
      </c>
      <c r="I1373">
        <v>820</v>
      </c>
      <c r="J1373">
        <v>820</v>
      </c>
      <c r="K1373">
        <v>820</v>
      </c>
      <c r="L1373">
        <v>820</v>
      </c>
      <c r="M1373">
        <v>820</v>
      </c>
      <c r="N1373">
        <v>820</v>
      </c>
      <c r="O1373">
        <v>820</v>
      </c>
      <c r="P1373">
        <v>820</v>
      </c>
      <c r="Q1373">
        <v>820</v>
      </c>
      <c r="R1373">
        <v>820</v>
      </c>
      <c r="S1373">
        <v>820</v>
      </c>
      <c r="T1373">
        <v>820</v>
      </c>
      <c r="U1373">
        <f t="shared" si="89"/>
        <v>1</v>
      </c>
    </row>
    <row r="1374" spans="1:21">
      <c r="A1374" t="str">
        <f t="shared" si="87"/>
        <v>47.1-25</v>
      </c>
      <c r="B1374">
        <f t="shared" si="88"/>
        <v>25</v>
      </c>
      <c r="C1374">
        <v>47</v>
      </c>
      <c r="D1374" t="s">
        <v>2163</v>
      </c>
      <c r="E1374" t="s">
        <v>1120</v>
      </c>
      <c r="F1374" t="s">
        <v>1171</v>
      </c>
      <c r="G1374">
        <v>60</v>
      </c>
      <c r="H1374">
        <f t="shared" si="90"/>
        <v>33600</v>
      </c>
      <c r="I1374">
        <v>2800</v>
      </c>
      <c r="J1374">
        <v>2800</v>
      </c>
      <c r="K1374">
        <v>2800</v>
      </c>
      <c r="L1374">
        <v>2800</v>
      </c>
      <c r="M1374">
        <v>2800</v>
      </c>
      <c r="N1374">
        <v>2800</v>
      </c>
      <c r="O1374">
        <v>2800</v>
      </c>
      <c r="P1374">
        <v>2800</v>
      </c>
      <c r="Q1374">
        <v>2800</v>
      </c>
      <c r="R1374">
        <v>2800</v>
      </c>
      <c r="S1374">
        <v>2800</v>
      </c>
      <c r="T1374">
        <v>2800</v>
      </c>
      <c r="U1374">
        <f t="shared" si="89"/>
        <v>1</v>
      </c>
    </row>
    <row r="1375" spans="1:21">
      <c r="A1375" t="str">
        <f t="shared" si="87"/>
        <v>47.1-26</v>
      </c>
      <c r="B1375">
        <f t="shared" si="88"/>
        <v>26</v>
      </c>
      <c r="C1375">
        <v>47</v>
      </c>
      <c r="D1375" t="s">
        <v>2183</v>
      </c>
      <c r="E1375" t="s">
        <v>1122</v>
      </c>
      <c r="F1375" t="s">
        <v>1171</v>
      </c>
      <c r="G1375">
        <v>30</v>
      </c>
      <c r="H1375">
        <f t="shared" si="90"/>
        <v>93000</v>
      </c>
      <c r="I1375">
        <v>7750</v>
      </c>
      <c r="J1375">
        <v>7750</v>
      </c>
      <c r="K1375">
        <v>7750</v>
      </c>
      <c r="L1375">
        <v>7750</v>
      </c>
      <c r="M1375">
        <v>7750</v>
      </c>
      <c r="N1375">
        <v>7750</v>
      </c>
      <c r="O1375">
        <v>7750</v>
      </c>
      <c r="P1375">
        <v>7750</v>
      </c>
      <c r="Q1375">
        <v>7750</v>
      </c>
      <c r="R1375">
        <v>7750</v>
      </c>
      <c r="S1375">
        <v>7750</v>
      </c>
      <c r="T1375">
        <v>7750</v>
      </c>
      <c r="U1375">
        <f t="shared" si="89"/>
        <v>1</v>
      </c>
    </row>
    <row r="1376" spans="1:21">
      <c r="A1376" t="str">
        <f t="shared" si="87"/>
        <v>48.1-1</v>
      </c>
      <c r="B1376">
        <f t="shared" si="88"/>
        <v>1</v>
      </c>
      <c r="C1376">
        <v>48</v>
      </c>
      <c r="D1376" t="s">
        <v>2204</v>
      </c>
      <c r="E1376" t="s">
        <v>1174</v>
      </c>
      <c r="F1376" t="s">
        <v>1175</v>
      </c>
      <c r="G1376">
        <v>48</v>
      </c>
      <c r="H1376">
        <f t="shared" si="90"/>
        <v>22960</v>
      </c>
      <c r="I1376" t="s">
        <v>2523</v>
      </c>
      <c r="J1376" t="s">
        <v>2523</v>
      </c>
      <c r="K1376" t="s">
        <v>2523</v>
      </c>
      <c r="L1376" t="s">
        <v>2523</v>
      </c>
      <c r="M1376">
        <v>3280</v>
      </c>
      <c r="N1376">
        <v>3280</v>
      </c>
      <c r="O1376">
        <v>3280</v>
      </c>
      <c r="P1376">
        <v>3280</v>
      </c>
      <c r="Q1376">
        <v>3280</v>
      </c>
      <c r="R1376">
        <v>3280</v>
      </c>
      <c r="S1376">
        <v>3280</v>
      </c>
      <c r="T1376" t="s">
        <v>2523</v>
      </c>
      <c r="U1376">
        <f t="shared" si="89"/>
        <v>2</v>
      </c>
    </row>
    <row r="1377" spans="1:21">
      <c r="A1377" t="str">
        <f t="shared" si="87"/>
        <v>48.1-2</v>
      </c>
      <c r="B1377">
        <f t="shared" si="88"/>
        <v>2</v>
      </c>
      <c r="C1377">
        <v>48</v>
      </c>
      <c r="D1377" t="s">
        <v>2186</v>
      </c>
      <c r="E1377" t="s">
        <v>1174</v>
      </c>
      <c r="F1377" t="s">
        <v>1175</v>
      </c>
      <c r="G1377">
        <v>48</v>
      </c>
      <c r="H1377">
        <f t="shared" si="90"/>
        <v>39360</v>
      </c>
      <c r="I1377">
        <v>3280</v>
      </c>
      <c r="J1377">
        <v>3280</v>
      </c>
      <c r="K1377">
        <v>3280</v>
      </c>
      <c r="L1377">
        <v>3280</v>
      </c>
      <c r="M1377">
        <v>3280</v>
      </c>
      <c r="N1377">
        <v>3280</v>
      </c>
      <c r="O1377">
        <v>3280</v>
      </c>
      <c r="P1377">
        <v>3280</v>
      </c>
      <c r="Q1377">
        <v>3280</v>
      </c>
      <c r="R1377">
        <v>3280</v>
      </c>
      <c r="S1377">
        <v>3280</v>
      </c>
      <c r="T1377">
        <v>3280</v>
      </c>
      <c r="U1377">
        <f t="shared" si="89"/>
        <v>1</v>
      </c>
    </row>
    <row r="1378" spans="1:21">
      <c r="A1378" t="str">
        <f t="shared" ref="A1378:A1419" si="91">CONCATENATE(C1378,".1-",B1378)</f>
        <v>48.1-3</v>
      </c>
      <c r="B1378">
        <f t="shared" ref="B1378:B1419" si="92">IF(C1378&lt;&gt;C1377,1,B1377+1)</f>
        <v>3</v>
      </c>
      <c r="C1378">
        <v>48</v>
      </c>
      <c r="D1378" t="s">
        <v>2206</v>
      </c>
      <c r="E1378" t="s">
        <v>1174</v>
      </c>
      <c r="F1378" t="s">
        <v>1175</v>
      </c>
      <c r="G1378">
        <v>48</v>
      </c>
      <c r="H1378">
        <f t="shared" si="90"/>
        <v>9840</v>
      </c>
      <c r="I1378" t="s">
        <v>2523</v>
      </c>
      <c r="J1378" t="s">
        <v>2523</v>
      </c>
      <c r="K1378" t="s">
        <v>2523</v>
      </c>
      <c r="L1378" t="s">
        <v>2523</v>
      </c>
      <c r="M1378" t="s">
        <v>2523</v>
      </c>
      <c r="N1378" t="s">
        <v>2523</v>
      </c>
      <c r="O1378" t="s">
        <v>2523</v>
      </c>
      <c r="P1378" t="s">
        <v>2523</v>
      </c>
      <c r="Q1378" t="s">
        <v>2523</v>
      </c>
      <c r="R1378">
        <v>3280</v>
      </c>
      <c r="S1378">
        <v>3280</v>
      </c>
      <c r="T1378">
        <v>3280</v>
      </c>
      <c r="U1378">
        <f t="shared" si="89"/>
        <v>2</v>
      </c>
    </row>
    <row r="1379" spans="1:21">
      <c r="A1379" t="str">
        <f t="shared" si="91"/>
        <v>48.1-4</v>
      </c>
      <c r="B1379">
        <f t="shared" si="92"/>
        <v>4</v>
      </c>
      <c r="C1379">
        <v>48</v>
      </c>
      <c r="D1379" t="s">
        <v>2187</v>
      </c>
      <c r="E1379" t="s">
        <v>1174</v>
      </c>
      <c r="F1379" t="s">
        <v>1175</v>
      </c>
      <c r="G1379">
        <v>48</v>
      </c>
      <c r="H1379">
        <f t="shared" si="90"/>
        <v>16400</v>
      </c>
      <c r="I1379">
        <v>3280</v>
      </c>
      <c r="J1379">
        <v>3280</v>
      </c>
      <c r="K1379">
        <v>3280</v>
      </c>
      <c r="L1379">
        <v>3280</v>
      </c>
      <c r="M1379">
        <v>3280</v>
      </c>
      <c r="N1379" t="s">
        <v>2523</v>
      </c>
      <c r="O1379" t="s">
        <v>2523</v>
      </c>
      <c r="P1379" t="s">
        <v>2523</v>
      </c>
      <c r="Q1379" t="s">
        <v>2523</v>
      </c>
      <c r="R1379" t="s">
        <v>2523</v>
      </c>
      <c r="S1379" t="s">
        <v>2523</v>
      </c>
      <c r="T1379" t="s">
        <v>2523</v>
      </c>
      <c r="U1379">
        <f t="shared" si="89"/>
        <v>1</v>
      </c>
    </row>
    <row r="1380" spans="1:21">
      <c r="A1380" t="str">
        <f t="shared" si="91"/>
        <v>48.1-5</v>
      </c>
      <c r="B1380">
        <f t="shared" si="92"/>
        <v>5</v>
      </c>
      <c r="C1380">
        <v>48</v>
      </c>
      <c r="D1380" t="s">
        <v>2188</v>
      </c>
      <c r="E1380" t="s">
        <v>1119</v>
      </c>
      <c r="F1380" t="s">
        <v>1175</v>
      </c>
      <c r="G1380">
        <v>24</v>
      </c>
      <c r="H1380">
        <f t="shared" si="90"/>
        <v>7200</v>
      </c>
      <c r="I1380">
        <v>600</v>
      </c>
      <c r="J1380">
        <v>600</v>
      </c>
      <c r="K1380">
        <v>600</v>
      </c>
      <c r="L1380">
        <v>600</v>
      </c>
      <c r="M1380">
        <v>600</v>
      </c>
      <c r="N1380">
        <v>600</v>
      </c>
      <c r="O1380">
        <v>600</v>
      </c>
      <c r="P1380">
        <v>600</v>
      </c>
      <c r="Q1380">
        <v>600</v>
      </c>
      <c r="R1380">
        <v>600</v>
      </c>
      <c r="S1380">
        <v>600</v>
      </c>
      <c r="T1380">
        <v>600</v>
      </c>
      <c r="U1380">
        <f t="shared" si="89"/>
        <v>1</v>
      </c>
    </row>
    <row r="1381" spans="1:21">
      <c r="A1381" t="str">
        <f t="shared" si="91"/>
        <v>48.1-6</v>
      </c>
      <c r="B1381">
        <f t="shared" si="92"/>
        <v>6</v>
      </c>
      <c r="C1381">
        <v>48</v>
      </c>
      <c r="D1381" t="s">
        <v>2499</v>
      </c>
      <c r="E1381" t="s">
        <v>1119</v>
      </c>
      <c r="F1381" t="s">
        <v>1175</v>
      </c>
      <c r="G1381">
        <v>24</v>
      </c>
      <c r="H1381">
        <f t="shared" si="90"/>
        <v>5400</v>
      </c>
      <c r="I1381" t="s">
        <v>2523</v>
      </c>
      <c r="J1381" t="s">
        <v>2523</v>
      </c>
      <c r="K1381" t="s">
        <v>2523</v>
      </c>
      <c r="L1381">
        <v>600</v>
      </c>
      <c r="M1381">
        <v>600</v>
      </c>
      <c r="N1381">
        <v>600</v>
      </c>
      <c r="O1381">
        <v>600</v>
      </c>
      <c r="P1381">
        <v>600</v>
      </c>
      <c r="Q1381">
        <v>600</v>
      </c>
      <c r="R1381">
        <v>600</v>
      </c>
      <c r="S1381">
        <v>600</v>
      </c>
      <c r="T1381">
        <v>600</v>
      </c>
      <c r="U1381">
        <f t="shared" si="89"/>
        <v>1</v>
      </c>
    </row>
    <row r="1382" spans="1:21">
      <c r="A1382" t="str">
        <f t="shared" si="91"/>
        <v>48.1-7</v>
      </c>
      <c r="B1382">
        <f t="shared" si="92"/>
        <v>7</v>
      </c>
      <c r="C1382">
        <v>48</v>
      </c>
      <c r="D1382" t="s">
        <v>2500</v>
      </c>
      <c r="E1382" t="s">
        <v>1119</v>
      </c>
      <c r="F1382" t="s">
        <v>1175</v>
      </c>
      <c r="G1382">
        <v>24</v>
      </c>
      <c r="H1382">
        <f t="shared" si="90"/>
        <v>4200</v>
      </c>
      <c r="I1382" t="s">
        <v>2523</v>
      </c>
      <c r="J1382" t="s">
        <v>2523</v>
      </c>
      <c r="K1382" t="s">
        <v>2523</v>
      </c>
      <c r="L1382" t="s">
        <v>2523</v>
      </c>
      <c r="M1382" t="s">
        <v>2523</v>
      </c>
      <c r="N1382">
        <v>600</v>
      </c>
      <c r="O1382">
        <v>600</v>
      </c>
      <c r="P1382">
        <v>600</v>
      </c>
      <c r="Q1382">
        <v>600</v>
      </c>
      <c r="R1382">
        <v>600</v>
      </c>
      <c r="S1382">
        <v>600</v>
      </c>
      <c r="T1382">
        <v>600</v>
      </c>
      <c r="U1382">
        <f t="shared" si="89"/>
        <v>1</v>
      </c>
    </row>
    <row r="1383" spans="1:21">
      <c r="A1383" t="str">
        <f t="shared" si="91"/>
        <v>48.1-8</v>
      </c>
      <c r="B1383">
        <f t="shared" si="92"/>
        <v>8</v>
      </c>
      <c r="C1383">
        <v>48</v>
      </c>
      <c r="D1383" t="s">
        <v>2189</v>
      </c>
      <c r="E1383" t="s">
        <v>1119</v>
      </c>
      <c r="F1383" t="s">
        <v>1175</v>
      </c>
      <c r="G1383">
        <v>24</v>
      </c>
      <c r="H1383">
        <f t="shared" si="90"/>
        <v>7200</v>
      </c>
      <c r="I1383">
        <v>600</v>
      </c>
      <c r="J1383">
        <v>600</v>
      </c>
      <c r="K1383">
        <v>600</v>
      </c>
      <c r="L1383">
        <v>600</v>
      </c>
      <c r="M1383">
        <v>600</v>
      </c>
      <c r="N1383">
        <v>600</v>
      </c>
      <c r="O1383">
        <v>600</v>
      </c>
      <c r="P1383">
        <v>600</v>
      </c>
      <c r="Q1383">
        <v>600</v>
      </c>
      <c r="R1383">
        <v>600</v>
      </c>
      <c r="S1383">
        <v>600</v>
      </c>
      <c r="T1383">
        <v>600</v>
      </c>
      <c r="U1383">
        <f t="shared" si="89"/>
        <v>1</v>
      </c>
    </row>
    <row r="1384" spans="1:21">
      <c r="A1384" t="str">
        <f t="shared" si="91"/>
        <v>48.1-9</v>
      </c>
      <c r="B1384">
        <f t="shared" si="92"/>
        <v>9</v>
      </c>
      <c r="C1384">
        <v>48</v>
      </c>
      <c r="D1384" t="s">
        <v>2190</v>
      </c>
      <c r="E1384" t="s">
        <v>1119</v>
      </c>
      <c r="F1384" t="s">
        <v>1175</v>
      </c>
      <c r="G1384">
        <v>24</v>
      </c>
      <c r="H1384">
        <f t="shared" si="90"/>
        <v>7200</v>
      </c>
      <c r="I1384">
        <v>600</v>
      </c>
      <c r="J1384">
        <v>600</v>
      </c>
      <c r="K1384">
        <v>600</v>
      </c>
      <c r="L1384">
        <v>600</v>
      </c>
      <c r="M1384">
        <v>600</v>
      </c>
      <c r="N1384">
        <v>600</v>
      </c>
      <c r="O1384">
        <v>600</v>
      </c>
      <c r="P1384">
        <v>600</v>
      </c>
      <c r="Q1384">
        <v>600</v>
      </c>
      <c r="R1384">
        <v>600</v>
      </c>
      <c r="S1384">
        <v>600</v>
      </c>
      <c r="T1384">
        <v>600</v>
      </c>
      <c r="U1384">
        <f t="shared" si="89"/>
        <v>1</v>
      </c>
    </row>
    <row r="1385" spans="1:21">
      <c r="A1385" t="str">
        <f t="shared" si="91"/>
        <v>48.1-10</v>
      </c>
      <c r="B1385">
        <f t="shared" si="92"/>
        <v>10</v>
      </c>
      <c r="C1385">
        <v>48</v>
      </c>
      <c r="D1385" t="s">
        <v>2191</v>
      </c>
      <c r="E1385" t="s">
        <v>1119</v>
      </c>
      <c r="F1385" t="s">
        <v>1175</v>
      </c>
      <c r="G1385">
        <v>24</v>
      </c>
      <c r="H1385">
        <f t="shared" si="90"/>
        <v>1800</v>
      </c>
      <c r="I1385">
        <v>600</v>
      </c>
      <c r="J1385">
        <v>600</v>
      </c>
      <c r="K1385">
        <v>600</v>
      </c>
      <c r="L1385" t="s">
        <v>2523</v>
      </c>
      <c r="M1385" t="s">
        <v>2523</v>
      </c>
      <c r="N1385" t="s">
        <v>2523</v>
      </c>
      <c r="O1385" t="s">
        <v>2523</v>
      </c>
      <c r="P1385" t="s">
        <v>2523</v>
      </c>
      <c r="Q1385" t="s">
        <v>2523</v>
      </c>
      <c r="R1385" t="s">
        <v>2523</v>
      </c>
      <c r="S1385" t="s">
        <v>2523</v>
      </c>
      <c r="T1385" t="s">
        <v>2523</v>
      </c>
      <c r="U1385">
        <f t="shared" si="89"/>
        <v>1</v>
      </c>
    </row>
    <row r="1386" spans="1:21">
      <c r="A1386" t="str">
        <f t="shared" si="91"/>
        <v>48.1-11</v>
      </c>
      <c r="B1386">
        <f t="shared" si="92"/>
        <v>11</v>
      </c>
      <c r="C1386">
        <v>48</v>
      </c>
      <c r="D1386" t="s">
        <v>2192</v>
      </c>
      <c r="E1386" t="s">
        <v>1119</v>
      </c>
      <c r="F1386" t="s">
        <v>1175</v>
      </c>
      <c r="G1386">
        <v>24</v>
      </c>
      <c r="H1386">
        <f t="shared" si="90"/>
        <v>1800</v>
      </c>
      <c r="I1386">
        <v>600</v>
      </c>
      <c r="J1386">
        <v>600</v>
      </c>
      <c r="K1386">
        <v>600</v>
      </c>
      <c r="L1386" t="s">
        <v>2523</v>
      </c>
      <c r="M1386" t="s">
        <v>2523</v>
      </c>
      <c r="N1386" t="s">
        <v>2523</v>
      </c>
      <c r="O1386" t="s">
        <v>2523</v>
      </c>
      <c r="P1386" t="s">
        <v>2523</v>
      </c>
      <c r="Q1386" t="s">
        <v>2523</v>
      </c>
      <c r="R1386" t="s">
        <v>2523</v>
      </c>
      <c r="S1386" t="s">
        <v>2523</v>
      </c>
      <c r="T1386" t="s">
        <v>2523</v>
      </c>
      <c r="U1386">
        <f t="shared" si="89"/>
        <v>1</v>
      </c>
    </row>
    <row r="1387" spans="1:21">
      <c r="A1387" t="str">
        <f t="shared" si="91"/>
        <v>48.1-12</v>
      </c>
      <c r="B1387">
        <f t="shared" si="92"/>
        <v>12</v>
      </c>
      <c r="C1387">
        <v>48</v>
      </c>
      <c r="D1387" t="s">
        <v>2860</v>
      </c>
      <c r="E1387" t="s">
        <v>1119</v>
      </c>
      <c r="F1387" t="s">
        <v>1175</v>
      </c>
      <c r="G1387">
        <v>24</v>
      </c>
      <c r="H1387">
        <f t="shared" si="90"/>
        <v>1200</v>
      </c>
      <c r="I1387" t="s">
        <v>2523</v>
      </c>
      <c r="J1387" t="s">
        <v>2523</v>
      </c>
      <c r="K1387" t="s">
        <v>2523</v>
      </c>
      <c r="L1387" t="s">
        <v>2523</v>
      </c>
      <c r="M1387" t="s">
        <v>2523</v>
      </c>
      <c r="N1387" t="s">
        <v>2523</v>
      </c>
      <c r="O1387" t="s">
        <v>2523</v>
      </c>
      <c r="P1387" t="s">
        <v>2523</v>
      </c>
      <c r="Q1387" t="s">
        <v>2523</v>
      </c>
      <c r="R1387" t="s">
        <v>2523</v>
      </c>
      <c r="S1387">
        <v>600</v>
      </c>
      <c r="T1387">
        <v>600</v>
      </c>
      <c r="U1387">
        <f t="shared" si="89"/>
        <v>1</v>
      </c>
    </row>
    <row r="1388" spans="1:21">
      <c r="A1388" t="str">
        <f t="shared" si="91"/>
        <v>48.1-13</v>
      </c>
      <c r="B1388">
        <f t="shared" si="92"/>
        <v>13</v>
      </c>
      <c r="C1388">
        <v>48</v>
      </c>
      <c r="D1388" t="s">
        <v>2193</v>
      </c>
      <c r="E1388" t="s">
        <v>1119</v>
      </c>
      <c r="F1388" t="s">
        <v>1175</v>
      </c>
      <c r="G1388">
        <v>24</v>
      </c>
      <c r="H1388">
        <f t="shared" si="90"/>
        <v>7200</v>
      </c>
      <c r="I1388">
        <v>600</v>
      </c>
      <c r="J1388">
        <v>600</v>
      </c>
      <c r="K1388">
        <v>600</v>
      </c>
      <c r="L1388">
        <v>600</v>
      </c>
      <c r="M1388">
        <v>600</v>
      </c>
      <c r="N1388">
        <v>600</v>
      </c>
      <c r="O1388">
        <v>600</v>
      </c>
      <c r="P1388">
        <v>600</v>
      </c>
      <c r="Q1388">
        <v>600</v>
      </c>
      <c r="R1388">
        <v>600</v>
      </c>
      <c r="S1388">
        <v>600</v>
      </c>
      <c r="T1388">
        <v>600</v>
      </c>
      <c r="U1388">
        <f t="shared" si="89"/>
        <v>1</v>
      </c>
    </row>
    <row r="1389" spans="1:21">
      <c r="A1389" t="str">
        <f t="shared" si="91"/>
        <v>48.1-14</v>
      </c>
      <c r="B1389">
        <f t="shared" si="92"/>
        <v>14</v>
      </c>
      <c r="C1389">
        <v>48</v>
      </c>
      <c r="D1389" t="s">
        <v>2194</v>
      </c>
      <c r="E1389" t="s">
        <v>1119</v>
      </c>
      <c r="F1389" t="s">
        <v>1175</v>
      </c>
      <c r="G1389">
        <v>24</v>
      </c>
      <c r="H1389">
        <f t="shared" si="90"/>
        <v>7200</v>
      </c>
      <c r="I1389">
        <v>600</v>
      </c>
      <c r="J1389">
        <v>600</v>
      </c>
      <c r="K1389">
        <v>600</v>
      </c>
      <c r="L1389">
        <v>600</v>
      </c>
      <c r="M1389">
        <v>600</v>
      </c>
      <c r="N1389">
        <v>600</v>
      </c>
      <c r="O1389">
        <v>600</v>
      </c>
      <c r="P1389">
        <v>600</v>
      </c>
      <c r="Q1389">
        <v>600</v>
      </c>
      <c r="R1389">
        <v>600</v>
      </c>
      <c r="S1389">
        <v>600</v>
      </c>
      <c r="T1389">
        <v>600</v>
      </c>
      <c r="U1389">
        <f t="shared" si="89"/>
        <v>1</v>
      </c>
    </row>
    <row r="1390" spans="1:21">
      <c r="A1390" t="str">
        <f t="shared" si="91"/>
        <v>48.1-15</v>
      </c>
      <c r="B1390">
        <f t="shared" si="92"/>
        <v>15</v>
      </c>
      <c r="C1390">
        <v>48</v>
      </c>
      <c r="D1390" t="s">
        <v>2195</v>
      </c>
      <c r="E1390" t="s">
        <v>1119</v>
      </c>
      <c r="F1390" t="s">
        <v>1175</v>
      </c>
      <c r="G1390">
        <v>24</v>
      </c>
      <c r="H1390">
        <f t="shared" si="90"/>
        <v>1800</v>
      </c>
      <c r="I1390">
        <v>600</v>
      </c>
      <c r="J1390">
        <v>600</v>
      </c>
      <c r="K1390">
        <v>600</v>
      </c>
      <c r="L1390" t="s">
        <v>2523</v>
      </c>
      <c r="M1390" t="s">
        <v>2523</v>
      </c>
      <c r="N1390" t="s">
        <v>2523</v>
      </c>
      <c r="O1390" t="s">
        <v>2523</v>
      </c>
      <c r="P1390" t="s">
        <v>2523</v>
      </c>
      <c r="Q1390" t="s">
        <v>2523</v>
      </c>
      <c r="R1390" t="s">
        <v>2523</v>
      </c>
      <c r="S1390" t="s">
        <v>2523</v>
      </c>
      <c r="T1390" t="s">
        <v>2523</v>
      </c>
      <c r="U1390">
        <f t="shared" si="89"/>
        <v>1</v>
      </c>
    </row>
    <row r="1391" spans="1:21">
      <c r="A1391" t="str">
        <f t="shared" si="91"/>
        <v>48.1-16</v>
      </c>
      <c r="B1391">
        <f t="shared" si="92"/>
        <v>16</v>
      </c>
      <c r="C1391">
        <v>48</v>
      </c>
      <c r="D1391" t="s">
        <v>2196</v>
      </c>
      <c r="E1391" t="s">
        <v>1119</v>
      </c>
      <c r="F1391" t="s">
        <v>1175</v>
      </c>
      <c r="G1391">
        <v>24</v>
      </c>
      <c r="H1391">
        <f t="shared" si="90"/>
        <v>5400</v>
      </c>
      <c r="I1391">
        <v>600</v>
      </c>
      <c r="J1391">
        <v>600</v>
      </c>
      <c r="K1391">
        <v>600</v>
      </c>
      <c r="L1391">
        <v>600</v>
      </c>
      <c r="M1391">
        <v>600</v>
      </c>
      <c r="N1391">
        <v>600</v>
      </c>
      <c r="O1391">
        <v>600</v>
      </c>
      <c r="P1391">
        <v>600</v>
      </c>
      <c r="Q1391">
        <v>600</v>
      </c>
      <c r="R1391" t="s">
        <v>2523</v>
      </c>
      <c r="S1391" t="s">
        <v>2523</v>
      </c>
      <c r="T1391" t="s">
        <v>2523</v>
      </c>
      <c r="U1391">
        <f t="shared" si="89"/>
        <v>1</v>
      </c>
    </row>
    <row r="1392" spans="1:21">
      <c r="A1392" t="str">
        <f t="shared" si="91"/>
        <v>48.1-17</v>
      </c>
      <c r="B1392">
        <f t="shared" si="92"/>
        <v>17</v>
      </c>
      <c r="C1392">
        <v>48</v>
      </c>
      <c r="D1392" t="s">
        <v>2501</v>
      </c>
      <c r="E1392" t="s">
        <v>1119</v>
      </c>
      <c r="F1392" t="s">
        <v>1175</v>
      </c>
      <c r="G1392">
        <v>24</v>
      </c>
      <c r="H1392">
        <f t="shared" si="90"/>
        <v>1800</v>
      </c>
      <c r="I1392" t="s">
        <v>2523</v>
      </c>
      <c r="J1392" t="s">
        <v>2523</v>
      </c>
      <c r="K1392" t="s">
        <v>2523</v>
      </c>
      <c r="L1392">
        <v>600</v>
      </c>
      <c r="M1392">
        <v>600</v>
      </c>
      <c r="N1392">
        <v>600</v>
      </c>
      <c r="O1392" t="s">
        <v>2523</v>
      </c>
      <c r="P1392" t="s">
        <v>2523</v>
      </c>
      <c r="Q1392" t="s">
        <v>2523</v>
      </c>
      <c r="R1392" t="s">
        <v>2523</v>
      </c>
      <c r="S1392" t="s">
        <v>2523</v>
      </c>
      <c r="T1392" t="s">
        <v>2523</v>
      </c>
      <c r="U1392">
        <f t="shared" si="89"/>
        <v>1</v>
      </c>
    </row>
    <row r="1393" spans="1:21">
      <c r="A1393" t="str">
        <f t="shared" si="91"/>
        <v>48.1-18</v>
      </c>
      <c r="B1393">
        <f t="shared" si="92"/>
        <v>18</v>
      </c>
      <c r="C1393">
        <v>48</v>
      </c>
      <c r="D1393" t="s">
        <v>2502</v>
      </c>
      <c r="E1393" t="s">
        <v>1119</v>
      </c>
      <c r="F1393" t="s">
        <v>1175</v>
      </c>
      <c r="G1393">
        <v>24</v>
      </c>
      <c r="H1393">
        <f t="shared" si="90"/>
        <v>5400</v>
      </c>
      <c r="I1393" t="s">
        <v>2523</v>
      </c>
      <c r="J1393" t="s">
        <v>2523</v>
      </c>
      <c r="K1393" t="s">
        <v>2523</v>
      </c>
      <c r="L1393">
        <v>600</v>
      </c>
      <c r="M1393">
        <v>600</v>
      </c>
      <c r="N1393">
        <v>600</v>
      </c>
      <c r="O1393">
        <v>600</v>
      </c>
      <c r="P1393">
        <v>600</v>
      </c>
      <c r="Q1393">
        <v>600</v>
      </c>
      <c r="R1393">
        <v>600</v>
      </c>
      <c r="S1393">
        <v>600</v>
      </c>
      <c r="T1393">
        <v>600</v>
      </c>
      <c r="U1393">
        <f t="shared" si="89"/>
        <v>1</v>
      </c>
    </row>
    <row r="1394" spans="1:21">
      <c r="A1394" t="str">
        <f t="shared" si="91"/>
        <v>48.1-19</v>
      </c>
      <c r="B1394">
        <f t="shared" si="92"/>
        <v>19</v>
      </c>
      <c r="C1394">
        <v>48</v>
      </c>
      <c r="D1394" t="s">
        <v>2503</v>
      </c>
      <c r="E1394" t="s">
        <v>1119</v>
      </c>
      <c r="F1394" t="s">
        <v>1175</v>
      </c>
      <c r="G1394">
        <v>24</v>
      </c>
      <c r="H1394">
        <f t="shared" si="90"/>
        <v>4200</v>
      </c>
      <c r="I1394" t="s">
        <v>2523</v>
      </c>
      <c r="J1394" t="s">
        <v>2523</v>
      </c>
      <c r="K1394" t="s">
        <v>2523</v>
      </c>
      <c r="L1394" t="s">
        <v>2523</v>
      </c>
      <c r="M1394" t="s">
        <v>2523</v>
      </c>
      <c r="N1394">
        <v>600</v>
      </c>
      <c r="O1394">
        <v>600</v>
      </c>
      <c r="P1394">
        <v>600</v>
      </c>
      <c r="Q1394">
        <v>600</v>
      </c>
      <c r="R1394">
        <v>600</v>
      </c>
      <c r="S1394">
        <v>600</v>
      </c>
      <c r="T1394">
        <v>600</v>
      </c>
      <c r="U1394">
        <f t="shared" si="89"/>
        <v>1</v>
      </c>
    </row>
    <row r="1395" spans="1:21">
      <c r="A1395" t="str">
        <f t="shared" si="91"/>
        <v>48.1-20</v>
      </c>
      <c r="B1395">
        <f t="shared" si="92"/>
        <v>20</v>
      </c>
      <c r="C1395">
        <v>48</v>
      </c>
      <c r="D1395" t="s">
        <v>2504</v>
      </c>
      <c r="E1395" t="s">
        <v>1119</v>
      </c>
      <c r="F1395" t="s">
        <v>1175</v>
      </c>
      <c r="G1395">
        <v>24</v>
      </c>
      <c r="H1395">
        <f t="shared" si="90"/>
        <v>4200</v>
      </c>
      <c r="I1395" t="s">
        <v>2523</v>
      </c>
      <c r="J1395" t="s">
        <v>2523</v>
      </c>
      <c r="K1395" t="s">
        <v>2523</v>
      </c>
      <c r="L1395" t="s">
        <v>2523</v>
      </c>
      <c r="M1395" t="s">
        <v>2523</v>
      </c>
      <c r="N1395">
        <v>600</v>
      </c>
      <c r="O1395">
        <v>600</v>
      </c>
      <c r="P1395">
        <v>600</v>
      </c>
      <c r="Q1395">
        <v>600</v>
      </c>
      <c r="R1395">
        <v>600</v>
      </c>
      <c r="S1395">
        <v>600</v>
      </c>
      <c r="T1395">
        <v>600</v>
      </c>
      <c r="U1395">
        <f t="shared" si="89"/>
        <v>1</v>
      </c>
    </row>
    <row r="1396" spans="1:21">
      <c r="A1396" t="str">
        <f t="shared" si="91"/>
        <v>48.1-21</v>
      </c>
      <c r="B1396">
        <f t="shared" si="92"/>
        <v>21</v>
      </c>
      <c r="C1396">
        <v>48</v>
      </c>
      <c r="D1396" t="s">
        <v>2505</v>
      </c>
      <c r="E1396" t="s">
        <v>1119</v>
      </c>
      <c r="F1396" t="s">
        <v>1175</v>
      </c>
      <c r="G1396">
        <v>24</v>
      </c>
      <c r="H1396">
        <f t="shared" si="90"/>
        <v>4200</v>
      </c>
      <c r="I1396" t="s">
        <v>2523</v>
      </c>
      <c r="J1396" t="s">
        <v>2523</v>
      </c>
      <c r="K1396" t="s">
        <v>2523</v>
      </c>
      <c r="L1396" t="s">
        <v>2523</v>
      </c>
      <c r="M1396" t="s">
        <v>2523</v>
      </c>
      <c r="N1396">
        <v>600</v>
      </c>
      <c r="O1396">
        <v>600</v>
      </c>
      <c r="P1396">
        <v>600</v>
      </c>
      <c r="Q1396">
        <v>600</v>
      </c>
      <c r="R1396">
        <v>600</v>
      </c>
      <c r="S1396">
        <v>600</v>
      </c>
      <c r="T1396">
        <v>600</v>
      </c>
      <c r="U1396">
        <f t="shared" si="89"/>
        <v>1</v>
      </c>
    </row>
    <row r="1397" spans="1:21">
      <c r="A1397" t="str">
        <f t="shared" si="91"/>
        <v>48.1-22</v>
      </c>
      <c r="B1397">
        <f t="shared" si="92"/>
        <v>22</v>
      </c>
      <c r="C1397">
        <v>48</v>
      </c>
      <c r="D1397" t="s">
        <v>2506</v>
      </c>
      <c r="E1397" t="s">
        <v>1119</v>
      </c>
      <c r="F1397" t="s">
        <v>1175</v>
      </c>
      <c r="G1397">
        <v>24</v>
      </c>
      <c r="H1397">
        <f t="shared" si="90"/>
        <v>4800</v>
      </c>
      <c r="I1397" t="s">
        <v>2523</v>
      </c>
      <c r="J1397" t="s">
        <v>2523</v>
      </c>
      <c r="K1397" t="s">
        <v>2523</v>
      </c>
      <c r="L1397" t="s">
        <v>2523</v>
      </c>
      <c r="M1397">
        <v>600</v>
      </c>
      <c r="N1397">
        <v>600</v>
      </c>
      <c r="O1397">
        <v>600</v>
      </c>
      <c r="P1397">
        <v>600</v>
      </c>
      <c r="Q1397">
        <v>600</v>
      </c>
      <c r="R1397">
        <v>600</v>
      </c>
      <c r="S1397">
        <v>600</v>
      </c>
      <c r="T1397">
        <v>600</v>
      </c>
      <c r="U1397">
        <f t="shared" si="89"/>
        <v>1</v>
      </c>
    </row>
    <row r="1398" spans="1:21">
      <c r="A1398" t="str">
        <f t="shared" si="91"/>
        <v>48.1-23</v>
      </c>
      <c r="B1398">
        <f t="shared" si="92"/>
        <v>23</v>
      </c>
      <c r="C1398">
        <v>48</v>
      </c>
      <c r="D1398" t="s">
        <v>2197</v>
      </c>
      <c r="E1398" t="s">
        <v>1119</v>
      </c>
      <c r="F1398" t="s">
        <v>1175</v>
      </c>
      <c r="G1398">
        <v>24</v>
      </c>
      <c r="H1398">
        <f t="shared" si="90"/>
        <v>2400</v>
      </c>
      <c r="I1398">
        <v>600</v>
      </c>
      <c r="J1398">
        <v>600</v>
      </c>
      <c r="K1398">
        <v>600</v>
      </c>
      <c r="L1398">
        <v>600</v>
      </c>
      <c r="M1398" t="s">
        <v>2523</v>
      </c>
      <c r="N1398" t="s">
        <v>2523</v>
      </c>
      <c r="O1398" t="s">
        <v>2523</v>
      </c>
      <c r="P1398" t="s">
        <v>2523</v>
      </c>
      <c r="Q1398" t="s">
        <v>2523</v>
      </c>
      <c r="R1398" t="s">
        <v>2523</v>
      </c>
      <c r="S1398" t="s">
        <v>2523</v>
      </c>
      <c r="T1398" t="s">
        <v>2523</v>
      </c>
      <c r="U1398">
        <f t="shared" si="89"/>
        <v>1</v>
      </c>
    </row>
    <row r="1399" spans="1:21">
      <c r="A1399" t="str">
        <f t="shared" si="91"/>
        <v>48.1-24</v>
      </c>
      <c r="B1399">
        <f t="shared" si="92"/>
        <v>24</v>
      </c>
      <c r="C1399">
        <v>48</v>
      </c>
      <c r="D1399" t="s">
        <v>2861</v>
      </c>
      <c r="E1399" t="s">
        <v>1119</v>
      </c>
      <c r="F1399" t="s">
        <v>1175</v>
      </c>
      <c r="G1399">
        <v>24</v>
      </c>
      <c r="H1399">
        <f t="shared" si="90"/>
        <v>2400</v>
      </c>
      <c r="I1399" t="s">
        <v>2523</v>
      </c>
      <c r="J1399" t="s">
        <v>2523</v>
      </c>
      <c r="K1399" t="s">
        <v>2523</v>
      </c>
      <c r="L1399" t="s">
        <v>2523</v>
      </c>
      <c r="M1399" t="s">
        <v>2523</v>
      </c>
      <c r="N1399" t="s">
        <v>2523</v>
      </c>
      <c r="O1399" t="s">
        <v>2523</v>
      </c>
      <c r="P1399" t="s">
        <v>2523</v>
      </c>
      <c r="Q1399">
        <v>600</v>
      </c>
      <c r="R1399">
        <v>600</v>
      </c>
      <c r="S1399">
        <v>600</v>
      </c>
      <c r="T1399">
        <v>600</v>
      </c>
      <c r="U1399">
        <f t="shared" si="89"/>
        <v>1</v>
      </c>
    </row>
    <row r="1400" spans="1:21">
      <c r="A1400" t="str">
        <f t="shared" si="91"/>
        <v>48.1-25</v>
      </c>
      <c r="B1400">
        <f t="shared" si="92"/>
        <v>25</v>
      </c>
      <c r="C1400">
        <v>48</v>
      </c>
      <c r="D1400" t="s">
        <v>2198</v>
      </c>
      <c r="E1400" t="s">
        <v>1119</v>
      </c>
      <c r="F1400" t="s">
        <v>1175</v>
      </c>
      <c r="G1400">
        <v>24</v>
      </c>
      <c r="H1400">
        <f t="shared" si="90"/>
        <v>7200</v>
      </c>
      <c r="I1400">
        <v>600</v>
      </c>
      <c r="J1400">
        <v>600</v>
      </c>
      <c r="K1400">
        <v>600</v>
      </c>
      <c r="L1400">
        <v>600</v>
      </c>
      <c r="M1400">
        <v>600</v>
      </c>
      <c r="N1400">
        <v>600</v>
      </c>
      <c r="O1400">
        <v>600</v>
      </c>
      <c r="P1400">
        <v>600</v>
      </c>
      <c r="Q1400">
        <v>600</v>
      </c>
      <c r="R1400">
        <v>600</v>
      </c>
      <c r="S1400">
        <v>600</v>
      </c>
      <c r="T1400">
        <v>600</v>
      </c>
      <c r="U1400">
        <f t="shared" si="89"/>
        <v>1</v>
      </c>
    </row>
    <row r="1401" spans="1:21">
      <c r="A1401" t="str">
        <f t="shared" si="91"/>
        <v>48.1-26</v>
      </c>
      <c r="B1401">
        <f t="shared" si="92"/>
        <v>26</v>
      </c>
      <c r="C1401">
        <v>48</v>
      </c>
      <c r="D1401" t="s">
        <v>2199</v>
      </c>
      <c r="E1401" t="s">
        <v>1119</v>
      </c>
      <c r="F1401" t="s">
        <v>1175</v>
      </c>
      <c r="G1401">
        <v>24</v>
      </c>
      <c r="H1401">
        <f t="shared" si="90"/>
        <v>1800</v>
      </c>
      <c r="I1401">
        <v>600</v>
      </c>
      <c r="J1401">
        <v>600</v>
      </c>
      <c r="K1401">
        <v>600</v>
      </c>
      <c r="L1401" t="s">
        <v>2523</v>
      </c>
      <c r="M1401" t="s">
        <v>2523</v>
      </c>
      <c r="N1401" t="s">
        <v>2523</v>
      </c>
      <c r="O1401" t="s">
        <v>2523</v>
      </c>
      <c r="P1401" t="s">
        <v>2523</v>
      </c>
      <c r="Q1401" t="s">
        <v>2523</v>
      </c>
      <c r="R1401" t="s">
        <v>2523</v>
      </c>
      <c r="S1401" t="s">
        <v>2523</v>
      </c>
      <c r="T1401" t="s">
        <v>2523</v>
      </c>
      <c r="U1401">
        <f t="shared" si="89"/>
        <v>1</v>
      </c>
    </row>
    <row r="1402" spans="1:21">
      <c r="A1402" t="str">
        <f t="shared" si="91"/>
        <v>48.1-27</v>
      </c>
      <c r="B1402">
        <f t="shared" si="92"/>
        <v>27</v>
      </c>
      <c r="C1402">
        <v>48</v>
      </c>
      <c r="D1402" t="s">
        <v>2200</v>
      </c>
      <c r="E1402" t="s">
        <v>1119</v>
      </c>
      <c r="F1402" t="s">
        <v>1175</v>
      </c>
      <c r="G1402">
        <v>24</v>
      </c>
      <c r="H1402">
        <f t="shared" si="90"/>
        <v>1800</v>
      </c>
      <c r="I1402">
        <v>600</v>
      </c>
      <c r="J1402">
        <v>600</v>
      </c>
      <c r="K1402">
        <v>600</v>
      </c>
      <c r="L1402" t="s">
        <v>2523</v>
      </c>
      <c r="M1402" t="s">
        <v>2523</v>
      </c>
      <c r="N1402" t="s">
        <v>2523</v>
      </c>
      <c r="O1402" t="s">
        <v>2523</v>
      </c>
      <c r="P1402" t="s">
        <v>2523</v>
      </c>
      <c r="Q1402" t="s">
        <v>2523</v>
      </c>
      <c r="R1402" t="s">
        <v>2523</v>
      </c>
      <c r="S1402" t="s">
        <v>2523</v>
      </c>
      <c r="T1402" t="s">
        <v>2523</v>
      </c>
      <c r="U1402">
        <f t="shared" si="89"/>
        <v>1</v>
      </c>
    </row>
    <row r="1403" spans="1:21">
      <c r="A1403" t="str">
        <f t="shared" si="91"/>
        <v>48.1-28</v>
      </c>
      <c r="B1403">
        <f t="shared" si="92"/>
        <v>28</v>
      </c>
      <c r="C1403">
        <v>48</v>
      </c>
      <c r="D1403" t="s">
        <v>2201</v>
      </c>
      <c r="E1403" t="s">
        <v>1119</v>
      </c>
      <c r="F1403" t="s">
        <v>1175</v>
      </c>
      <c r="G1403">
        <v>24</v>
      </c>
      <c r="H1403">
        <f t="shared" si="90"/>
        <v>600</v>
      </c>
      <c r="I1403">
        <v>600</v>
      </c>
      <c r="J1403" t="s">
        <v>2523</v>
      </c>
      <c r="K1403" t="s">
        <v>2523</v>
      </c>
      <c r="L1403" t="s">
        <v>2523</v>
      </c>
      <c r="M1403" t="s">
        <v>2523</v>
      </c>
      <c r="N1403" t="s">
        <v>2523</v>
      </c>
      <c r="O1403" t="s">
        <v>2523</v>
      </c>
      <c r="P1403" t="s">
        <v>2523</v>
      </c>
      <c r="Q1403" t="s">
        <v>2523</v>
      </c>
      <c r="R1403" t="s">
        <v>2523</v>
      </c>
      <c r="S1403" t="s">
        <v>2523</v>
      </c>
      <c r="T1403" t="s">
        <v>2523</v>
      </c>
      <c r="U1403">
        <f t="shared" si="89"/>
        <v>1</v>
      </c>
    </row>
    <row r="1404" spans="1:21">
      <c r="A1404" t="str">
        <f t="shared" si="91"/>
        <v>48.1-29</v>
      </c>
      <c r="B1404">
        <f t="shared" si="92"/>
        <v>29</v>
      </c>
      <c r="C1404">
        <v>48</v>
      </c>
      <c r="D1404" t="s">
        <v>2507</v>
      </c>
      <c r="E1404" t="s">
        <v>1119</v>
      </c>
      <c r="F1404" t="s">
        <v>1175</v>
      </c>
      <c r="G1404">
        <v>24</v>
      </c>
      <c r="H1404">
        <f t="shared" si="90"/>
        <v>4800</v>
      </c>
      <c r="I1404" t="s">
        <v>2523</v>
      </c>
      <c r="J1404" t="s">
        <v>2523</v>
      </c>
      <c r="K1404" t="s">
        <v>2523</v>
      </c>
      <c r="L1404" t="s">
        <v>2523</v>
      </c>
      <c r="M1404">
        <v>600</v>
      </c>
      <c r="N1404">
        <v>600</v>
      </c>
      <c r="O1404">
        <v>600</v>
      </c>
      <c r="P1404">
        <v>600</v>
      </c>
      <c r="Q1404">
        <v>600</v>
      </c>
      <c r="R1404">
        <v>600</v>
      </c>
      <c r="S1404">
        <v>600</v>
      </c>
      <c r="T1404">
        <v>600</v>
      </c>
      <c r="U1404">
        <f t="shared" si="89"/>
        <v>1</v>
      </c>
    </row>
    <row r="1405" spans="1:21">
      <c r="A1405" t="str">
        <f t="shared" si="91"/>
        <v>48.1-30</v>
      </c>
      <c r="B1405">
        <f t="shared" si="92"/>
        <v>30</v>
      </c>
      <c r="C1405">
        <v>48</v>
      </c>
      <c r="D1405" t="s">
        <v>2202</v>
      </c>
      <c r="E1405" t="s">
        <v>1119</v>
      </c>
      <c r="F1405" t="s">
        <v>1175</v>
      </c>
      <c r="G1405">
        <v>24</v>
      </c>
      <c r="H1405">
        <f t="shared" si="90"/>
        <v>1800</v>
      </c>
      <c r="I1405">
        <v>600</v>
      </c>
      <c r="J1405">
        <v>600</v>
      </c>
      <c r="K1405">
        <v>600</v>
      </c>
      <c r="L1405" t="s">
        <v>2523</v>
      </c>
      <c r="M1405" t="s">
        <v>2523</v>
      </c>
      <c r="N1405" t="s">
        <v>2523</v>
      </c>
      <c r="O1405" t="s">
        <v>2523</v>
      </c>
      <c r="P1405" t="s">
        <v>2523</v>
      </c>
      <c r="Q1405" t="s">
        <v>2523</v>
      </c>
      <c r="R1405" t="s">
        <v>2523</v>
      </c>
      <c r="S1405" t="s">
        <v>2523</v>
      </c>
      <c r="T1405" t="s">
        <v>2523</v>
      </c>
      <c r="U1405">
        <f t="shared" si="89"/>
        <v>1</v>
      </c>
    </row>
    <row r="1406" spans="1:21">
      <c r="A1406" t="str">
        <f t="shared" si="91"/>
        <v>48.1-31</v>
      </c>
      <c r="B1406">
        <f t="shared" si="92"/>
        <v>31</v>
      </c>
      <c r="C1406">
        <v>48</v>
      </c>
      <c r="D1406" t="s">
        <v>2203</v>
      </c>
      <c r="E1406" t="s">
        <v>1119</v>
      </c>
      <c r="F1406" t="s">
        <v>1175</v>
      </c>
      <c r="G1406">
        <v>24</v>
      </c>
      <c r="H1406">
        <f t="shared" si="90"/>
        <v>1800</v>
      </c>
      <c r="I1406">
        <v>600</v>
      </c>
      <c r="J1406">
        <v>600</v>
      </c>
      <c r="K1406">
        <v>600</v>
      </c>
      <c r="L1406" t="s">
        <v>2523</v>
      </c>
      <c r="M1406" t="s">
        <v>2523</v>
      </c>
      <c r="N1406" t="s">
        <v>2523</v>
      </c>
      <c r="O1406" t="s">
        <v>2523</v>
      </c>
      <c r="P1406" t="s">
        <v>2523</v>
      </c>
      <c r="Q1406" t="s">
        <v>2523</v>
      </c>
      <c r="R1406" t="s">
        <v>2523</v>
      </c>
      <c r="S1406" t="s">
        <v>2523</v>
      </c>
      <c r="T1406" t="s">
        <v>2523</v>
      </c>
      <c r="U1406">
        <f t="shared" si="89"/>
        <v>1</v>
      </c>
    </row>
    <row r="1407" spans="1:21">
      <c r="A1407" t="str">
        <f t="shared" si="91"/>
        <v>48.1-32</v>
      </c>
      <c r="B1407">
        <f t="shared" si="92"/>
        <v>32</v>
      </c>
      <c r="C1407">
        <v>48</v>
      </c>
      <c r="D1407" t="s">
        <v>2204</v>
      </c>
      <c r="E1407" t="s">
        <v>1121</v>
      </c>
      <c r="F1407" t="s">
        <v>1175</v>
      </c>
      <c r="G1407">
        <v>24</v>
      </c>
      <c r="H1407">
        <f t="shared" si="90"/>
        <v>4460</v>
      </c>
      <c r="I1407">
        <v>2230</v>
      </c>
      <c r="J1407">
        <v>2230</v>
      </c>
      <c r="K1407" t="s">
        <v>2523</v>
      </c>
      <c r="L1407" t="s">
        <v>2523</v>
      </c>
      <c r="M1407" t="s">
        <v>2523</v>
      </c>
      <c r="N1407" t="s">
        <v>2523</v>
      </c>
      <c r="O1407" t="s">
        <v>2523</v>
      </c>
      <c r="P1407" t="s">
        <v>2523</v>
      </c>
      <c r="Q1407" t="s">
        <v>2523</v>
      </c>
      <c r="R1407" t="s">
        <v>2523</v>
      </c>
      <c r="S1407" t="s">
        <v>2523</v>
      </c>
      <c r="T1407" t="s">
        <v>2523</v>
      </c>
      <c r="U1407">
        <f t="shared" si="89"/>
        <v>2</v>
      </c>
    </row>
    <row r="1408" spans="1:21">
      <c r="A1408" t="str">
        <f t="shared" si="91"/>
        <v>48.1-33</v>
      </c>
      <c r="B1408">
        <f t="shared" si="92"/>
        <v>33</v>
      </c>
      <c r="C1408">
        <v>48</v>
      </c>
      <c r="D1408" t="s">
        <v>2205</v>
      </c>
      <c r="E1408" t="s">
        <v>1121</v>
      </c>
      <c r="F1408" t="s">
        <v>1175</v>
      </c>
      <c r="G1408">
        <v>24</v>
      </c>
      <c r="H1408">
        <f t="shared" si="90"/>
        <v>6690</v>
      </c>
      <c r="I1408">
        <v>2230</v>
      </c>
      <c r="J1408">
        <v>2230</v>
      </c>
      <c r="K1408">
        <v>2230</v>
      </c>
      <c r="L1408" t="s">
        <v>2523</v>
      </c>
      <c r="M1408" t="s">
        <v>2523</v>
      </c>
      <c r="N1408" t="s">
        <v>2523</v>
      </c>
      <c r="O1408" t="s">
        <v>2523</v>
      </c>
      <c r="P1408" t="s">
        <v>2523</v>
      </c>
      <c r="Q1408" t="s">
        <v>2523</v>
      </c>
      <c r="R1408" t="s">
        <v>2523</v>
      </c>
      <c r="S1408" t="s">
        <v>2523</v>
      </c>
      <c r="T1408" t="s">
        <v>2523</v>
      </c>
      <c r="U1408">
        <f t="shared" si="89"/>
        <v>1</v>
      </c>
    </row>
    <row r="1409" spans="1:21">
      <c r="A1409" t="str">
        <f t="shared" si="91"/>
        <v>48.1-34</v>
      </c>
      <c r="B1409">
        <f t="shared" si="92"/>
        <v>34</v>
      </c>
      <c r="C1409">
        <v>48</v>
      </c>
      <c r="D1409" t="s">
        <v>2206</v>
      </c>
      <c r="E1409" t="s">
        <v>1121</v>
      </c>
      <c r="F1409" t="s">
        <v>1175</v>
      </c>
      <c r="G1409">
        <v>24</v>
      </c>
      <c r="H1409">
        <f t="shared" si="90"/>
        <v>4460</v>
      </c>
      <c r="I1409">
        <v>2230</v>
      </c>
      <c r="J1409">
        <v>2230</v>
      </c>
      <c r="K1409" t="s">
        <v>2523</v>
      </c>
      <c r="L1409" t="s">
        <v>2523</v>
      </c>
      <c r="M1409" t="s">
        <v>2523</v>
      </c>
      <c r="N1409" t="s">
        <v>2523</v>
      </c>
      <c r="O1409" t="s">
        <v>2523</v>
      </c>
      <c r="P1409" t="s">
        <v>2523</v>
      </c>
      <c r="Q1409" t="s">
        <v>2523</v>
      </c>
      <c r="R1409" t="s">
        <v>2523</v>
      </c>
      <c r="S1409" t="s">
        <v>2523</v>
      </c>
      <c r="T1409" t="s">
        <v>2523</v>
      </c>
      <c r="U1409">
        <f t="shared" si="89"/>
        <v>2</v>
      </c>
    </row>
    <row r="1410" spans="1:21">
      <c r="A1410" t="str">
        <f t="shared" si="91"/>
        <v>48.1-35</v>
      </c>
      <c r="B1410">
        <f t="shared" si="92"/>
        <v>35</v>
      </c>
      <c r="C1410">
        <v>48</v>
      </c>
      <c r="D1410" t="s">
        <v>2207</v>
      </c>
      <c r="E1410" t="s">
        <v>1121</v>
      </c>
      <c r="F1410" t="s">
        <v>1175</v>
      </c>
      <c r="G1410">
        <v>24</v>
      </c>
      <c r="H1410">
        <f t="shared" si="90"/>
        <v>26760</v>
      </c>
      <c r="I1410">
        <v>2230</v>
      </c>
      <c r="J1410">
        <v>2230</v>
      </c>
      <c r="K1410">
        <v>2230</v>
      </c>
      <c r="L1410">
        <v>2230</v>
      </c>
      <c r="M1410">
        <v>2230</v>
      </c>
      <c r="N1410">
        <v>2230</v>
      </c>
      <c r="O1410">
        <v>2230</v>
      </c>
      <c r="P1410">
        <v>2230</v>
      </c>
      <c r="Q1410">
        <v>2230</v>
      </c>
      <c r="R1410">
        <v>2230</v>
      </c>
      <c r="S1410">
        <v>2230</v>
      </c>
      <c r="T1410">
        <v>2230</v>
      </c>
      <c r="U1410">
        <f t="shared" ref="U1410:U1473" si="93">COUNTIF($D:$D,D1410)</f>
        <v>1</v>
      </c>
    </row>
    <row r="1411" spans="1:21">
      <c r="A1411" t="str">
        <f t="shared" si="91"/>
        <v>48.1-36</v>
      </c>
      <c r="B1411">
        <f t="shared" si="92"/>
        <v>36</v>
      </c>
      <c r="C1411">
        <v>48</v>
      </c>
      <c r="D1411" t="s">
        <v>2862</v>
      </c>
      <c r="E1411" t="s">
        <v>1121</v>
      </c>
      <c r="F1411" t="s">
        <v>1175</v>
      </c>
      <c r="G1411">
        <v>24</v>
      </c>
      <c r="H1411">
        <f t="shared" si="90"/>
        <v>8920</v>
      </c>
      <c r="I1411" t="s">
        <v>2523</v>
      </c>
      <c r="J1411" t="s">
        <v>2523</v>
      </c>
      <c r="K1411" t="s">
        <v>2523</v>
      </c>
      <c r="L1411" t="s">
        <v>2523</v>
      </c>
      <c r="M1411" t="s">
        <v>2523</v>
      </c>
      <c r="N1411" t="s">
        <v>2523</v>
      </c>
      <c r="O1411" t="s">
        <v>2523</v>
      </c>
      <c r="P1411" t="s">
        <v>2523</v>
      </c>
      <c r="Q1411">
        <v>2230</v>
      </c>
      <c r="R1411">
        <v>2230</v>
      </c>
      <c r="S1411">
        <v>2230</v>
      </c>
      <c r="T1411">
        <v>2230</v>
      </c>
      <c r="U1411">
        <f t="shared" si="93"/>
        <v>1</v>
      </c>
    </row>
    <row r="1412" spans="1:21">
      <c r="A1412" t="str">
        <f t="shared" si="91"/>
        <v>48.1-37</v>
      </c>
      <c r="B1412">
        <f t="shared" si="92"/>
        <v>37</v>
      </c>
      <c r="C1412">
        <v>48</v>
      </c>
      <c r="D1412" t="s">
        <v>2508</v>
      </c>
      <c r="E1412" t="s">
        <v>1121</v>
      </c>
      <c r="F1412" t="s">
        <v>1175</v>
      </c>
      <c r="G1412">
        <v>24</v>
      </c>
      <c r="H1412">
        <f t="shared" si="90"/>
        <v>17840</v>
      </c>
      <c r="I1412" t="s">
        <v>2523</v>
      </c>
      <c r="J1412" t="s">
        <v>2523</v>
      </c>
      <c r="K1412" t="s">
        <v>2523</v>
      </c>
      <c r="L1412" t="s">
        <v>2523</v>
      </c>
      <c r="M1412">
        <v>2230</v>
      </c>
      <c r="N1412">
        <v>2230</v>
      </c>
      <c r="O1412">
        <v>2230</v>
      </c>
      <c r="P1412">
        <v>2230</v>
      </c>
      <c r="Q1412">
        <v>2230</v>
      </c>
      <c r="R1412">
        <v>2230</v>
      </c>
      <c r="S1412">
        <v>2230</v>
      </c>
      <c r="T1412">
        <v>2230</v>
      </c>
      <c r="U1412">
        <f t="shared" si="93"/>
        <v>1</v>
      </c>
    </row>
    <row r="1413" spans="1:21">
      <c r="A1413" t="str">
        <f t="shared" si="91"/>
        <v>48.1-38</v>
      </c>
      <c r="B1413">
        <f t="shared" si="92"/>
        <v>38</v>
      </c>
      <c r="C1413">
        <v>48</v>
      </c>
      <c r="D1413" t="s">
        <v>2509</v>
      </c>
      <c r="E1413" t="s">
        <v>1121</v>
      </c>
      <c r="F1413" t="s">
        <v>1175</v>
      </c>
      <c r="G1413">
        <v>24</v>
      </c>
      <c r="H1413">
        <f t="shared" si="90"/>
        <v>11150</v>
      </c>
      <c r="I1413" t="s">
        <v>2523</v>
      </c>
      <c r="J1413" t="s">
        <v>2523</v>
      </c>
      <c r="K1413" t="s">
        <v>2523</v>
      </c>
      <c r="L1413">
        <v>2230</v>
      </c>
      <c r="M1413">
        <v>2230</v>
      </c>
      <c r="N1413">
        <v>2230</v>
      </c>
      <c r="O1413">
        <v>2230</v>
      </c>
      <c r="P1413">
        <v>2230</v>
      </c>
      <c r="Q1413" t="s">
        <v>2523</v>
      </c>
      <c r="R1413" t="s">
        <v>2523</v>
      </c>
      <c r="S1413" t="s">
        <v>2523</v>
      </c>
      <c r="T1413" t="s">
        <v>2523</v>
      </c>
      <c r="U1413">
        <f t="shared" si="93"/>
        <v>1</v>
      </c>
    </row>
    <row r="1414" spans="1:21">
      <c r="A1414" t="str">
        <f t="shared" si="91"/>
        <v>48.1-39</v>
      </c>
      <c r="B1414">
        <f t="shared" si="92"/>
        <v>39</v>
      </c>
      <c r="C1414">
        <v>48</v>
      </c>
      <c r="D1414" t="s">
        <v>2510</v>
      </c>
      <c r="E1414" t="s">
        <v>1121</v>
      </c>
      <c r="F1414" t="s">
        <v>1175</v>
      </c>
      <c r="G1414">
        <v>24</v>
      </c>
      <c r="H1414">
        <f t="shared" si="90"/>
        <v>20070</v>
      </c>
      <c r="I1414" t="s">
        <v>2523</v>
      </c>
      <c r="J1414" t="s">
        <v>2523</v>
      </c>
      <c r="K1414" t="s">
        <v>2523</v>
      </c>
      <c r="L1414">
        <v>2230</v>
      </c>
      <c r="M1414">
        <v>2230</v>
      </c>
      <c r="N1414">
        <v>2230</v>
      </c>
      <c r="O1414">
        <v>2230</v>
      </c>
      <c r="P1414">
        <v>2230</v>
      </c>
      <c r="Q1414">
        <v>2230</v>
      </c>
      <c r="R1414">
        <v>2230</v>
      </c>
      <c r="S1414">
        <v>2230</v>
      </c>
      <c r="T1414">
        <v>2230</v>
      </c>
      <c r="U1414">
        <f t="shared" si="93"/>
        <v>1</v>
      </c>
    </row>
    <row r="1415" spans="1:21">
      <c r="A1415" t="str">
        <f t="shared" si="91"/>
        <v>48.1-40</v>
      </c>
      <c r="B1415">
        <f t="shared" si="92"/>
        <v>40</v>
      </c>
      <c r="C1415">
        <v>48</v>
      </c>
      <c r="D1415" t="s">
        <v>2208</v>
      </c>
      <c r="E1415" t="s">
        <v>1121</v>
      </c>
      <c r="F1415" t="s">
        <v>1175</v>
      </c>
      <c r="G1415">
        <v>24</v>
      </c>
      <c r="H1415">
        <f t="shared" ref="H1415:H1478" si="94">SUM(I1415:T1415)</f>
        <v>26760</v>
      </c>
      <c r="I1415">
        <v>2230</v>
      </c>
      <c r="J1415">
        <v>2230</v>
      </c>
      <c r="K1415">
        <v>2230</v>
      </c>
      <c r="L1415">
        <v>2230</v>
      </c>
      <c r="M1415">
        <v>2230</v>
      </c>
      <c r="N1415">
        <v>2230</v>
      </c>
      <c r="O1415">
        <v>2230</v>
      </c>
      <c r="P1415">
        <v>2230</v>
      </c>
      <c r="Q1415">
        <v>2230</v>
      </c>
      <c r="R1415">
        <v>2230</v>
      </c>
      <c r="S1415">
        <v>2230</v>
      </c>
      <c r="T1415">
        <v>2230</v>
      </c>
      <c r="U1415">
        <f t="shared" si="93"/>
        <v>1</v>
      </c>
    </row>
    <row r="1416" spans="1:21">
      <c r="A1416" t="str">
        <f t="shared" si="91"/>
        <v>48.1-41</v>
      </c>
      <c r="B1416">
        <f t="shared" si="92"/>
        <v>41</v>
      </c>
      <c r="C1416">
        <v>48</v>
      </c>
      <c r="D1416" t="s">
        <v>2209</v>
      </c>
      <c r="E1416" t="s">
        <v>1121</v>
      </c>
      <c r="F1416" t="s">
        <v>1175</v>
      </c>
      <c r="G1416">
        <v>24</v>
      </c>
      <c r="H1416">
        <f t="shared" si="94"/>
        <v>26760</v>
      </c>
      <c r="I1416">
        <v>2230</v>
      </c>
      <c r="J1416">
        <v>2230</v>
      </c>
      <c r="K1416">
        <v>2230</v>
      </c>
      <c r="L1416">
        <v>2230</v>
      </c>
      <c r="M1416">
        <v>2230</v>
      </c>
      <c r="N1416">
        <v>2230</v>
      </c>
      <c r="O1416">
        <v>2230</v>
      </c>
      <c r="P1416">
        <v>2230</v>
      </c>
      <c r="Q1416">
        <v>2230</v>
      </c>
      <c r="R1416">
        <v>2230</v>
      </c>
      <c r="S1416">
        <v>2230</v>
      </c>
      <c r="T1416">
        <v>2230</v>
      </c>
      <c r="U1416">
        <f t="shared" si="93"/>
        <v>1</v>
      </c>
    </row>
    <row r="1417" spans="1:21">
      <c r="A1417" t="str">
        <f t="shared" si="91"/>
        <v>48.1-42</v>
      </c>
      <c r="B1417">
        <f t="shared" si="92"/>
        <v>42</v>
      </c>
      <c r="C1417">
        <v>48</v>
      </c>
      <c r="D1417" t="s">
        <v>2210</v>
      </c>
      <c r="E1417" t="s">
        <v>1178</v>
      </c>
      <c r="F1417" t="s">
        <v>1175</v>
      </c>
      <c r="G1417">
        <v>12</v>
      </c>
      <c r="H1417">
        <f t="shared" si="94"/>
        <v>73320</v>
      </c>
      <c r="I1417">
        <v>6110</v>
      </c>
      <c r="J1417">
        <v>6110</v>
      </c>
      <c r="K1417">
        <v>6110</v>
      </c>
      <c r="L1417">
        <v>6110</v>
      </c>
      <c r="M1417">
        <v>6110</v>
      </c>
      <c r="N1417">
        <v>6110</v>
      </c>
      <c r="O1417">
        <v>6110</v>
      </c>
      <c r="P1417">
        <v>6110</v>
      </c>
      <c r="Q1417">
        <v>6110</v>
      </c>
      <c r="R1417">
        <v>6110</v>
      </c>
      <c r="S1417">
        <v>6110</v>
      </c>
      <c r="T1417">
        <v>6110</v>
      </c>
      <c r="U1417">
        <f t="shared" si="93"/>
        <v>1</v>
      </c>
    </row>
    <row r="1418" spans="1:21">
      <c r="A1418" t="str">
        <f t="shared" si="91"/>
        <v>48.1-43</v>
      </c>
      <c r="B1418">
        <f t="shared" si="92"/>
        <v>43</v>
      </c>
      <c r="C1418">
        <v>48</v>
      </c>
      <c r="D1418" t="s">
        <v>2184</v>
      </c>
      <c r="E1418" t="s">
        <v>1124</v>
      </c>
      <c r="F1418" t="s">
        <v>1171</v>
      </c>
      <c r="G1418">
        <v>60</v>
      </c>
      <c r="H1418">
        <f t="shared" si="94"/>
        <v>9840</v>
      </c>
      <c r="I1418">
        <v>820</v>
      </c>
      <c r="J1418">
        <v>820</v>
      </c>
      <c r="K1418">
        <v>820</v>
      </c>
      <c r="L1418">
        <v>820</v>
      </c>
      <c r="M1418">
        <v>820</v>
      </c>
      <c r="N1418">
        <v>820</v>
      </c>
      <c r="O1418">
        <v>820</v>
      </c>
      <c r="P1418">
        <v>820</v>
      </c>
      <c r="Q1418">
        <v>820</v>
      </c>
      <c r="R1418">
        <v>820</v>
      </c>
      <c r="S1418">
        <v>820</v>
      </c>
      <c r="T1418">
        <v>820</v>
      </c>
      <c r="U1418">
        <f t="shared" si="93"/>
        <v>1</v>
      </c>
    </row>
    <row r="1419" spans="1:21">
      <c r="A1419" t="str">
        <f t="shared" si="91"/>
        <v>48.1-44</v>
      </c>
      <c r="B1419">
        <f t="shared" si="92"/>
        <v>44</v>
      </c>
      <c r="C1419">
        <v>48</v>
      </c>
      <c r="D1419" t="s">
        <v>2185</v>
      </c>
      <c r="E1419" t="s">
        <v>1120</v>
      </c>
      <c r="F1419" t="s">
        <v>1171</v>
      </c>
      <c r="G1419">
        <v>60</v>
      </c>
      <c r="H1419">
        <f t="shared" si="94"/>
        <v>33600</v>
      </c>
      <c r="I1419">
        <v>2800</v>
      </c>
      <c r="J1419">
        <v>2800</v>
      </c>
      <c r="K1419">
        <v>2800</v>
      </c>
      <c r="L1419">
        <v>2800</v>
      </c>
      <c r="M1419">
        <v>2800</v>
      </c>
      <c r="N1419">
        <v>2800</v>
      </c>
      <c r="O1419">
        <v>2800</v>
      </c>
      <c r="P1419">
        <v>2800</v>
      </c>
      <c r="Q1419">
        <v>2800</v>
      </c>
      <c r="R1419">
        <v>2800</v>
      </c>
      <c r="S1419">
        <v>2800</v>
      </c>
      <c r="T1419">
        <v>2800</v>
      </c>
      <c r="U1419">
        <f t="shared" si="93"/>
        <v>1</v>
      </c>
    </row>
    <row r="1420" spans="1:21">
      <c r="A1420" t="str">
        <f t="shared" ref="A1420:A1483" si="95">CONCATENATE(C1420,".1-",B1420)</f>
        <v>48.1-45</v>
      </c>
      <c r="B1420">
        <f t="shared" ref="B1420:B1483" si="96">IF(C1420&lt;&gt;C1419,1,B1419+1)</f>
        <v>45</v>
      </c>
      <c r="C1420">
        <v>48</v>
      </c>
      <c r="D1420" t="s">
        <v>2211</v>
      </c>
      <c r="E1420" t="s">
        <v>1122</v>
      </c>
      <c r="F1420" t="s">
        <v>1171</v>
      </c>
      <c r="G1420">
        <v>30</v>
      </c>
      <c r="H1420">
        <f t="shared" si="94"/>
        <v>93000</v>
      </c>
      <c r="I1420">
        <v>7750</v>
      </c>
      <c r="J1420">
        <v>7750</v>
      </c>
      <c r="K1420">
        <v>7750</v>
      </c>
      <c r="L1420">
        <v>7750</v>
      </c>
      <c r="M1420">
        <v>7750</v>
      </c>
      <c r="N1420">
        <v>7750</v>
      </c>
      <c r="O1420">
        <v>7750</v>
      </c>
      <c r="P1420">
        <v>7750</v>
      </c>
      <c r="Q1420">
        <v>7750</v>
      </c>
      <c r="R1420">
        <v>7750</v>
      </c>
      <c r="S1420">
        <v>7750</v>
      </c>
      <c r="T1420">
        <v>7750</v>
      </c>
      <c r="U1420">
        <f t="shared" si="93"/>
        <v>1</v>
      </c>
    </row>
    <row r="1421" spans="1:21">
      <c r="A1421" t="str">
        <f t="shared" si="95"/>
        <v>49.1-1</v>
      </c>
      <c r="B1421">
        <f t="shared" si="96"/>
        <v>1</v>
      </c>
      <c r="C1421">
        <v>49</v>
      </c>
      <c r="D1421" t="s">
        <v>2214</v>
      </c>
      <c r="E1421" t="s">
        <v>1174</v>
      </c>
      <c r="F1421" t="s">
        <v>1175</v>
      </c>
      <c r="G1421">
        <v>48</v>
      </c>
      <c r="H1421">
        <f t="shared" si="94"/>
        <v>39360</v>
      </c>
      <c r="I1421">
        <v>3280</v>
      </c>
      <c r="J1421">
        <v>3280</v>
      </c>
      <c r="K1421">
        <v>3280</v>
      </c>
      <c r="L1421">
        <v>3280</v>
      </c>
      <c r="M1421">
        <v>3280</v>
      </c>
      <c r="N1421">
        <v>3280</v>
      </c>
      <c r="O1421">
        <v>3280</v>
      </c>
      <c r="P1421">
        <v>3280</v>
      </c>
      <c r="Q1421">
        <v>3280</v>
      </c>
      <c r="R1421">
        <v>3280</v>
      </c>
      <c r="S1421">
        <v>3280</v>
      </c>
      <c r="T1421">
        <v>3280</v>
      </c>
      <c r="U1421">
        <f t="shared" si="93"/>
        <v>1</v>
      </c>
    </row>
    <row r="1422" spans="1:21">
      <c r="A1422" t="str">
        <f t="shared" si="95"/>
        <v>49.1-2</v>
      </c>
      <c r="B1422">
        <f t="shared" si="96"/>
        <v>2</v>
      </c>
      <c r="C1422">
        <v>49</v>
      </c>
      <c r="D1422" t="s">
        <v>2863</v>
      </c>
      <c r="E1422" t="s">
        <v>1174</v>
      </c>
      <c r="F1422" t="s">
        <v>1175</v>
      </c>
      <c r="G1422">
        <v>48</v>
      </c>
      <c r="H1422">
        <f t="shared" si="94"/>
        <v>16400</v>
      </c>
      <c r="I1422" t="s">
        <v>2523</v>
      </c>
      <c r="J1422" t="s">
        <v>2523</v>
      </c>
      <c r="K1422" t="s">
        <v>2523</v>
      </c>
      <c r="L1422" t="s">
        <v>2523</v>
      </c>
      <c r="M1422" t="s">
        <v>2523</v>
      </c>
      <c r="N1422" t="s">
        <v>2523</v>
      </c>
      <c r="O1422" t="s">
        <v>2523</v>
      </c>
      <c r="P1422">
        <v>3280</v>
      </c>
      <c r="Q1422">
        <v>3280</v>
      </c>
      <c r="R1422">
        <v>3280</v>
      </c>
      <c r="S1422">
        <v>3280</v>
      </c>
      <c r="T1422">
        <v>3280</v>
      </c>
      <c r="U1422">
        <f t="shared" si="93"/>
        <v>1</v>
      </c>
    </row>
    <row r="1423" spans="1:21">
      <c r="A1423" t="str">
        <f t="shared" si="95"/>
        <v>49.1-3</v>
      </c>
      <c r="B1423">
        <f t="shared" si="96"/>
        <v>3</v>
      </c>
      <c r="C1423">
        <v>49</v>
      </c>
      <c r="D1423" t="s">
        <v>2215</v>
      </c>
      <c r="E1423" t="s">
        <v>1174</v>
      </c>
      <c r="F1423" t="s">
        <v>1175</v>
      </c>
      <c r="G1423">
        <v>48</v>
      </c>
      <c r="H1423">
        <f t="shared" si="94"/>
        <v>39360</v>
      </c>
      <c r="I1423">
        <v>3280</v>
      </c>
      <c r="J1423">
        <v>3280</v>
      </c>
      <c r="K1423">
        <v>3280</v>
      </c>
      <c r="L1423">
        <v>3280</v>
      </c>
      <c r="M1423">
        <v>3280</v>
      </c>
      <c r="N1423">
        <v>3280</v>
      </c>
      <c r="O1423">
        <v>3280</v>
      </c>
      <c r="P1423">
        <v>3280</v>
      </c>
      <c r="Q1423">
        <v>3280</v>
      </c>
      <c r="R1423">
        <v>3280</v>
      </c>
      <c r="S1423">
        <v>3280</v>
      </c>
      <c r="T1423">
        <v>3280</v>
      </c>
      <c r="U1423">
        <f t="shared" si="93"/>
        <v>1</v>
      </c>
    </row>
    <row r="1424" spans="1:21">
      <c r="A1424" t="str">
        <f t="shared" si="95"/>
        <v>49.1-4</v>
      </c>
      <c r="B1424">
        <f t="shared" si="96"/>
        <v>4</v>
      </c>
      <c r="C1424">
        <v>49</v>
      </c>
      <c r="D1424" t="s">
        <v>2864</v>
      </c>
      <c r="E1424" t="s">
        <v>1119</v>
      </c>
      <c r="F1424" t="s">
        <v>1175</v>
      </c>
      <c r="G1424">
        <v>24</v>
      </c>
      <c r="H1424">
        <f t="shared" si="94"/>
        <v>1200</v>
      </c>
      <c r="I1424" t="s">
        <v>2523</v>
      </c>
      <c r="J1424" t="s">
        <v>2523</v>
      </c>
      <c r="K1424" t="s">
        <v>2523</v>
      </c>
      <c r="L1424" t="s">
        <v>2523</v>
      </c>
      <c r="M1424" t="s">
        <v>2523</v>
      </c>
      <c r="N1424" t="s">
        <v>2523</v>
      </c>
      <c r="O1424" t="s">
        <v>2523</v>
      </c>
      <c r="P1424" t="s">
        <v>2523</v>
      </c>
      <c r="Q1424" t="s">
        <v>2523</v>
      </c>
      <c r="R1424" t="s">
        <v>2523</v>
      </c>
      <c r="S1424">
        <v>600</v>
      </c>
      <c r="T1424">
        <v>600</v>
      </c>
      <c r="U1424">
        <f t="shared" si="93"/>
        <v>1</v>
      </c>
    </row>
    <row r="1425" spans="1:21">
      <c r="A1425" t="str">
        <f t="shared" si="95"/>
        <v>49.1-5</v>
      </c>
      <c r="B1425">
        <f t="shared" si="96"/>
        <v>5</v>
      </c>
      <c r="C1425">
        <v>49</v>
      </c>
      <c r="D1425" t="s">
        <v>2216</v>
      </c>
      <c r="E1425" t="s">
        <v>1119</v>
      </c>
      <c r="F1425" t="s">
        <v>1175</v>
      </c>
      <c r="G1425">
        <v>24</v>
      </c>
      <c r="H1425">
        <f t="shared" si="94"/>
        <v>6600</v>
      </c>
      <c r="I1425">
        <v>600</v>
      </c>
      <c r="J1425">
        <v>600</v>
      </c>
      <c r="K1425">
        <v>600</v>
      </c>
      <c r="L1425">
        <v>600</v>
      </c>
      <c r="M1425">
        <v>600</v>
      </c>
      <c r="N1425">
        <v>600</v>
      </c>
      <c r="O1425">
        <v>600</v>
      </c>
      <c r="P1425">
        <v>600</v>
      </c>
      <c r="Q1425">
        <v>600</v>
      </c>
      <c r="R1425">
        <v>600</v>
      </c>
      <c r="S1425">
        <v>600</v>
      </c>
      <c r="T1425" t="s">
        <v>2523</v>
      </c>
      <c r="U1425">
        <f t="shared" si="93"/>
        <v>1</v>
      </c>
    </row>
    <row r="1426" spans="1:21">
      <c r="A1426" t="str">
        <f t="shared" si="95"/>
        <v>49.1-6</v>
      </c>
      <c r="B1426">
        <f t="shared" si="96"/>
        <v>6</v>
      </c>
      <c r="C1426">
        <v>49</v>
      </c>
      <c r="D1426" t="s">
        <v>2511</v>
      </c>
      <c r="E1426" t="s">
        <v>1119</v>
      </c>
      <c r="F1426" t="s">
        <v>1175</v>
      </c>
      <c r="G1426">
        <v>24</v>
      </c>
      <c r="H1426">
        <f t="shared" si="94"/>
        <v>6600</v>
      </c>
      <c r="I1426" t="s">
        <v>2523</v>
      </c>
      <c r="J1426">
        <v>600</v>
      </c>
      <c r="K1426">
        <v>600</v>
      </c>
      <c r="L1426">
        <v>600</v>
      </c>
      <c r="M1426">
        <v>600</v>
      </c>
      <c r="N1426">
        <v>600</v>
      </c>
      <c r="O1426">
        <v>600</v>
      </c>
      <c r="P1426">
        <v>600</v>
      </c>
      <c r="Q1426">
        <v>600</v>
      </c>
      <c r="R1426">
        <v>600</v>
      </c>
      <c r="S1426">
        <v>600</v>
      </c>
      <c r="T1426">
        <v>600</v>
      </c>
      <c r="U1426">
        <f t="shared" si="93"/>
        <v>1</v>
      </c>
    </row>
    <row r="1427" spans="1:21">
      <c r="A1427" t="str">
        <f t="shared" si="95"/>
        <v>49.1-7</v>
      </c>
      <c r="B1427">
        <f t="shared" si="96"/>
        <v>7</v>
      </c>
      <c r="C1427">
        <v>49</v>
      </c>
      <c r="D1427" t="s">
        <v>2217</v>
      </c>
      <c r="E1427" t="s">
        <v>1119</v>
      </c>
      <c r="F1427" t="s">
        <v>1175</v>
      </c>
      <c r="G1427">
        <v>24</v>
      </c>
      <c r="H1427">
        <f t="shared" si="94"/>
        <v>7200</v>
      </c>
      <c r="I1427">
        <v>600</v>
      </c>
      <c r="J1427">
        <v>600</v>
      </c>
      <c r="K1427">
        <v>600</v>
      </c>
      <c r="L1427">
        <v>600</v>
      </c>
      <c r="M1427">
        <v>600</v>
      </c>
      <c r="N1427">
        <v>600</v>
      </c>
      <c r="O1427">
        <v>600</v>
      </c>
      <c r="P1427">
        <v>600</v>
      </c>
      <c r="Q1427">
        <v>600</v>
      </c>
      <c r="R1427">
        <v>600</v>
      </c>
      <c r="S1427">
        <v>600</v>
      </c>
      <c r="T1427">
        <v>600</v>
      </c>
      <c r="U1427">
        <f t="shared" si="93"/>
        <v>1</v>
      </c>
    </row>
    <row r="1428" spans="1:21">
      <c r="A1428" t="str">
        <f t="shared" si="95"/>
        <v>49.1-8</v>
      </c>
      <c r="B1428">
        <f t="shared" si="96"/>
        <v>8</v>
      </c>
      <c r="C1428">
        <v>49</v>
      </c>
      <c r="D1428" t="s">
        <v>2218</v>
      </c>
      <c r="E1428" t="s">
        <v>1119</v>
      </c>
      <c r="F1428" t="s">
        <v>1175</v>
      </c>
      <c r="G1428">
        <v>24</v>
      </c>
      <c r="H1428">
        <f t="shared" si="94"/>
        <v>7200</v>
      </c>
      <c r="I1428">
        <v>600</v>
      </c>
      <c r="J1428">
        <v>600</v>
      </c>
      <c r="K1428">
        <v>600</v>
      </c>
      <c r="L1428">
        <v>600</v>
      </c>
      <c r="M1428">
        <v>600</v>
      </c>
      <c r="N1428">
        <v>600</v>
      </c>
      <c r="O1428">
        <v>600</v>
      </c>
      <c r="P1428">
        <v>600</v>
      </c>
      <c r="Q1428">
        <v>600</v>
      </c>
      <c r="R1428">
        <v>600</v>
      </c>
      <c r="S1428">
        <v>600</v>
      </c>
      <c r="T1428">
        <v>600</v>
      </c>
      <c r="U1428">
        <f t="shared" si="93"/>
        <v>1</v>
      </c>
    </row>
    <row r="1429" spans="1:21">
      <c r="A1429" t="str">
        <f t="shared" si="95"/>
        <v>49.1-9</v>
      </c>
      <c r="B1429">
        <f t="shared" si="96"/>
        <v>9</v>
      </c>
      <c r="C1429">
        <v>49</v>
      </c>
      <c r="D1429" t="s">
        <v>2865</v>
      </c>
      <c r="E1429" t="s">
        <v>1119</v>
      </c>
      <c r="F1429" t="s">
        <v>1175</v>
      </c>
      <c r="G1429">
        <v>24</v>
      </c>
      <c r="H1429">
        <f t="shared" si="94"/>
        <v>1200</v>
      </c>
      <c r="I1429" t="s">
        <v>2523</v>
      </c>
      <c r="J1429" t="s">
        <v>2523</v>
      </c>
      <c r="K1429" t="s">
        <v>2523</v>
      </c>
      <c r="L1429" t="s">
        <v>2523</v>
      </c>
      <c r="M1429" t="s">
        <v>2523</v>
      </c>
      <c r="N1429" t="s">
        <v>2523</v>
      </c>
      <c r="O1429" t="s">
        <v>2523</v>
      </c>
      <c r="P1429" t="s">
        <v>2523</v>
      </c>
      <c r="Q1429" t="s">
        <v>2523</v>
      </c>
      <c r="R1429" t="s">
        <v>2523</v>
      </c>
      <c r="S1429">
        <v>600</v>
      </c>
      <c r="T1429">
        <v>600</v>
      </c>
      <c r="U1429">
        <f t="shared" si="93"/>
        <v>1</v>
      </c>
    </row>
    <row r="1430" spans="1:21">
      <c r="A1430" t="str">
        <f t="shared" si="95"/>
        <v>49.1-10</v>
      </c>
      <c r="B1430">
        <f t="shared" si="96"/>
        <v>10</v>
      </c>
      <c r="C1430">
        <v>49</v>
      </c>
      <c r="D1430" t="s">
        <v>2219</v>
      </c>
      <c r="E1430" t="s">
        <v>1119</v>
      </c>
      <c r="F1430" t="s">
        <v>1175</v>
      </c>
      <c r="G1430">
        <v>24</v>
      </c>
      <c r="H1430">
        <f t="shared" si="94"/>
        <v>6600</v>
      </c>
      <c r="I1430">
        <v>600</v>
      </c>
      <c r="J1430">
        <v>600</v>
      </c>
      <c r="K1430">
        <v>600</v>
      </c>
      <c r="L1430">
        <v>600</v>
      </c>
      <c r="M1430">
        <v>600</v>
      </c>
      <c r="N1430">
        <v>600</v>
      </c>
      <c r="O1430">
        <v>600</v>
      </c>
      <c r="P1430">
        <v>600</v>
      </c>
      <c r="Q1430">
        <v>600</v>
      </c>
      <c r="R1430">
        <v>600</v>
      </c>
      <c r="S1430">
        <v>600</v>
      </c>
      <c r="T1430" t="s">
        <v>2523</v>
      </c>
      <c r="U1430">
        <f t="shared" si="93"/>
        <v>1</v>
      </c>
    </row>
    <row r="1431" spans="1:21">
      <c r="A1431" t="str">
        <f t="shared" si="95"/>
        <v>49.1-11</v>
      </c>
      <c r="B1431">
        <f t="shared" si="96"/>
        <v>11</v>
      </c>
      <c r="C1431">
        <v>49</v>
      </c>
      <c r="D1431" t="s">
        <v>2220</v>
      </c>
      <c r="E1431" t="s">
        <v>1119</v>
      </c>
      <c r="F1431" t="s">
        <v>1175</v>
      </c>
      <c r="G1431">
        <v>24</v>
      </c>
      <c r="H1431">
        <f t="shared" si="94"/>
        <v>4800</v>
      </c>
      <c r="I1431">
        <v>600</v>
      </c>
      <c r="J1431">
        <v>600</v>
      </c>
      <c r="K1431">
        <v>600</v>
      </c>
      <c r="L1431">
        <v>600</v>
      </c>
      <c r="M1431">
        <v>600</v>
      </c>
      <c r="N1431">
        <v>600</v>
      </c>
      <c r="O1431">
        <v>600</v>
      </c>
      <c r="P1431">
        <v>600</v>
      </c>
      <c r="Q1431" t="s">
        <v>2523</v>
      </c>
      <c r="R1431" t="s">
        <v>2523</v>
      </c>
      <c r="S1431" t="s">
        <v>2523</v>
      </c>
      <c r="T1431" t="s">
        <v>2523</v>
      </c>
      <c r="U1431">
        <f t="shared" si="93"/>
        <v>2</v>
      </c>
    </row>
    <row r="1432" spans="1:21">
      <c r="A1432" t="str">
        <f t="shared" si="95"/>
        <v>49.1-12</v>
      </c>
      <c r="B1432">
        <f t="shared" si="96"/>
        <v>12</v>
      </c>
      <c r="C1432">
        <v>49</v>
      </c>
      <c r="D1432" t="s">
        <v>2221</v>
      </c>
      <c r="E1432" t="s">
        <v>1119</v>
      </c>
      <c r="F1432" t="s">
        <v>1175</v>
      </c>
      <c r="G1432">
        <v>24</v>
      </c>
      <c r="H1432">
        <f t="shared" si="94"/>
        <v>7200</v>
      </c>
      <c r="I1432">
        <v>600</v>
      </c>
      <c r="J1432">
        <v>600</v>
      </c>
      <c r="K1432">
        <v>600</v>
      </c>
      <c r="L1432">
        <v>600</v>
      </c>
      <c r="M1432">
        <v>600</v>
      </c>
      <c r="N1432">
        <v>600</v>
      </c>
      <c r="O1432">
        <v>600</v>
      </c>
      <c r="P1432">
        <v>600</v>
      </c>
      <c r="Q1432">
        <v>600</v>
      </c>
      <c r="R1432">
        <v>600</v>
      </c>
      <c r="S1432">
        <v>600</v>
      </c>
      <c r="T1432">
        <v>600</v>
      </c>
      <c r="U1432">
        <f t="shared" si="93"/>
        <v>1</v>
      </c>
    </row>
    <row r="1433" spans="1:21">
      <c r="A1433" t="str">
        <f t="shared" si="95"/>
        <v>49.1-13</v>
      </c>
      <c r="B1433">
        <f t="shared" si="96"/>
        <v>13</v>
      </c>
      <c r="C1433">
        <v>49</v>
      </c>
      <c r="D1433" t="s">
        <v>2222</v>
      </c>
      <c r="E1433" t="s">
        <v>1119</v>
      </c>
      <c r="F1433" t="s">
        <v>1175</v>
      </c>
      <c r="G1433">
        <v>24</v>
      </c>
      <c r="H1433">
        <f t="shared" si="94"/>
        <v>7200</v>
      </c>
      <c r="I1433">
        <v>600</v>
      </c>
      <c r="J1433">
        <v>600</v>
      </c>
      <c r="K1433">
        <v>600</v>
      </c>
      <c r="L1433">
        <v>600</v>
      </c>
      <c r="M1433">
        <v>600</v>
      </c>
      <c r="N1433">
        <v>600</v>
      </c>
      <c r="O1433">
        <v>600</v>
      </c>
      <c r="P1433">
        <v>600</v>
      </c>
      <c r="Q1433">
        <v>600</v>
      </c>
      <c r="R1433">
        <v>600</v>
      </c>
      <c r="S1433">
        <v>600</v>
      </c>
      <c r="T1433">
        <v>600</v>
      </c>
      <c r="U1433">
        <f t="shared" si="93"/>
        <v>1</v>
      </c>
    </row>
    <row r="1434" spans="1:21">
      <c r="A1434" t="str">
        <f t="shared" si="95"/>
        <v>49.1-14</v>
      </c>
      <c r="B1434">
        <f t="shared" si="96"/>
        <v>14</v>
      </c>
      <c r="C1434">
        <v>49</v>
      </c>
      <c r="D1434" t="s">
        <v>2866</v>
      </c>
      <c r="E1434" t="s">
        <v>1119</v>
      </c>
      <c r="F1434" t="s">
        <v>1175</v>
      </c>
      <c r="G1434">
        <v>24</v>
      </c>
      <c r="H1434">
        <f t="shared" si="94"/>
        <v>3000</v>
      </c>
      <c r="I1434" t="s">
        <v>2523</v>
      </c>
      <c r="J1434" t="s">
        <v>2523</v>
      </c>
      <c r="K1434" t="s">
        <v>2523</v>
      </c>
      <c r="L1434" t="s">
        <v>2523</v>
      </c>
      <c r="M1434" t="s">
        <v>2523</v>
      </c>
      <c r="N1434" t="s">
        <v>2523</v>
      </c>
      <c r="O1434" t="s">
        <v>2523</v>
      </c>
      <c r="P1434">
        <v>600</v>
      </c>
      <c r="Q1434">
        <v>600</v>
      </c>
      <c r="R1434">
        <v>600</v>
      </c>
      <c r="S1434">
        <v>600</v>
      </c>
      <c r="T1434">
        <v>600</v>
      </c>
      <c r="U1434">
        <f t="shared" si="93"/>
        <v>1</v>
      </c>
    </row>
    <row r="1435" spans="1:21">
      <c r="A1435" t="str">
        <f t="shared" si="95"/>
        <v>49.1-15</v>
      </c>
      <c r="B1435">
        <f t="shared" si="96"/>
        <v>15</v>
      </c>
      <c r="C1435">
        <v>49</v>
      </c>
      <c r="D1435" t="s">
        <v>2867</v>
      </c>
      <c r="E1435" t="s">
        <v>1119</v>
      </c>
      <c r="F1435" t="s">
        <v>1175</v>
      </c>
      <c r="G1435">
        <v>24</v>
      </c>
      <c r="H1435">
        <f t="shared" si="94"/>
        <v>3000</v>
      </c>
      <c r="I1435" t="s">
        <v>2523</v>
      </c>
      <c r="J1435" t="s">
        <v>2523</v>
      </c>
      <c r="K1435" t="s">
        <v>2523</v>
      </c>
      <c r="L1435" t="s">
        <v>2523</v>
      </c>
      <c r="M1435" t="s">
        <v>2523</v>
      </c>
      <c r="N1435" t="s">
        <v>2523</v>
      </c>
      <c r="O1435" t="s">
        <v>2523</v>
      </c>
      <c r="P1435">
        <v>600</v>
      </c>
      <c r="Q1435">
        <v>600</v>
      </c>
      <c r="R1435">
        <v>600</v>
      </c>
      <c r="S1435">
        <v>600</v>
      </c>
      <c r="T1435">
        <v>600</v>
      </c>
      <c r="U1435">
        <f t="shared" si="93"/>
        <v>1</v>
      </c>
    </row>
    <row r="1436" spans="1:21">
      <c r="A1436" t="str">
        <f t="shared" si="95"/>
        <v>49.1-16</v>
      </c>
      <c r="B1436">
        <f t="shared" si="96"/>
        <v>16</v>
      </c>
      <c r="C1436">
        <v>49</v>
      </c>
      <c r="D1436" t="s">
        <v>2223</v>
      </c>
      <c r="E1436" t="s">
        <v>1119</v>
      </c>
      <c r="F1436" t="s">
        <v>1175</v>
      </c>
      <c r="G1436">
        <v>24</v>
      </c>
      <c r="H1436">
        <f t="shared" si="94"/>
        <v>7200</v>
      </c>
      <c r="I1436">
        <v>600</v>
      </c>
      <c r="J1436">
        <v>600</v>
      </c>
      <c r="K1436">
        <v>600</v>
      </c>
      <c r="L1436">
        <v>600</v>
      </c>
      <c r="M1436">
        <v>600</v>
      </c>
      <c r="N1436">
        <v>600</v>
      </c>
      <c r="O1436">
        <v>600</v>
      </c>
      <c r="P1436">
        <v>600</v>
      </c>
      <c r="Q1436">
        <v>600</v>
      </c>
      <c r="R1436">
        <v>600</v>
      </c>
      <c r="S1436">
        <v>600</v>
      </c>
      <c r="T1436">
        <v>600</v>
      </c>
      <c r="U1436">
        <f t="shared" si="93"/>
        <v>1</v>
      </c>
    </row>
    <row r="1437" spans="1:21">
      <c r="A1437" t="str">
        <f t="shared" si="95"/>
        <v>49.1-17</v>
      </c>
      <c r="B1437">
        <f t="shared" si="96"/>
        <v>17</v>
      </c>
      <c r="C1437">
        <v>49</v>
      </c>
      <c r="D1437" t="s">
        <v>2224</v>
      </c>
      <c r="E1437" t="s">
        <v>1119</v>
      </c>
      <c r="F1437" t="s">
        <v>1175</v>
      </c>
      <c r="G1437">
        <v>24</v>
      </c>
      <c r="H1437">
        <f t="shared" si="94"/>
        <v>7200</v>
      </c>
      <c r="I1437">
        <v>600</v>
      </c>
      <c r="J1437">
        <v>600</v>
      </c>
      <c r="K1437">
        <v>600</v>
      </c>
      <c r="L1437">
        <v>600</v>
      </c>
      <c r="M1437">
        <v>600</v>
      </c>
      <c r="N1437">
        <v>600</v>
      </c>
      <c r="O1437">
        <v>600</v>
      </c>
      <c r="P1437">
        <v>600</v>
      </c>
      <c r="Q1437">
        <v>600</v>
      </c>
      <c r="R1437">
        <v>600</v>
      </c>
      <c r="S1437">
        <v>600</v>
      </c>
      <c r="T1437">
        <v>600</v>
      </c>
      <c r="U1437">
        <f t="shared" si="93"/>
        <v>1</v>
      </c>
    </row>
    <row r="1438" spans="1:21">
      <c r="A1438" t="str">
        <f t="shared" si="95"/>
        <v>49.1-18</v>
      </c>
      <c r="B1438">
        <f t="shared" si="96"/>
        <v>18</v>
      </c>
      <c r="C1438">
        <v>49</v>
      </c>
      <c r="D1438" t="s">
        <v>2225</v>
      </c>
      <c r="E1438" t="s">
        <v>1119</v>
      </c>
      <c r="F1438" t="s">
        <v>1175</v>
      </c>
      <c r="G1438">
        <v>24</v>
      </c>
      <c r="H1438">
        <f t="shared" si="94"/>
        <v>7200</v>
      </c>
      <c r="I1438">
        <v>600</v>
      </c>
      <c r="J1438">
        <v>600</v>
      </c>
      <c r="K1438">
        <v>600</v>
      </c>
      <c r="L1438">
        <v>600</v>
      </c>
      <c r="M1438">
        <v>600</v>
      </c>
      <c r="N1438">
        <v>600</v>
      </c>
      <c r="O1438">
        <v>600</v>
      </c>
      <c r="P1438">
        <v>600</v>
      </c>
      <c r="Q1438">
        <v>600</v>
      </c>
      <c r="R1438">
        <v>600</v>
      </c>
      <c r="S1438">
        <v>600</v>
      </c>
      <c r="T1438">
        <v>600</v>
      </c>
      <c r="U1438">
        <f t="shared" si="93"/>
        <v>1</v>
      </c>
    </row>
    <row r="1439" spans="1:21">
      <c r="A1439" t="str">
        <f t="shared" si="95"/>
        <v>49.1-19</v>
      </c>
      <c r="B1439">
        <f t="shared" si="96"/>
        <v>19</v>
      </c>
      <c r="C1439">
        <v>49</v>
      </c>
      <c r="D1439" t="s">
        <v>2868</v>
      </c>
      <c r="E1439" t="s">
        <v>1119</v>
      </c>
      <c r="F1439" t="s">
        <v>1175</v>
      </c>
      <c r="G1439">
        <v>24</v>
      </c>
      <c r="H1439">
        <f t="shared" si="94"/>
        <v>3000</v>
      </c>
      <c r="I1439" t="s">
        <v>2523</v>
      </c>
      <c r="J1439" t="s">
        <v>2523</v>
      </c>
      <c r="K1439" t="s">
        <v>2523</v>
      </c>
      <c r="L1439" t="s">
        <v>2523</v>
      </c>
      <c r="M1439" t="s">
        <v>2523</v>
      </c>
      <c r="N1439" t="s">
        <v>2523</v>
      </c>
      <c r="O1439" t="s">
        <v>2523</v>
      </c>
      <c r="P1439">
        <v>600</v>
      </c>
      <c r="Q1439">
        <v>600</v>
      </c>
      <c r="R1439">
        <v>600</v>
      </c>
      <c r="S1439">
        <v>600</v>
      </c>
      <c r="T1439">
        <v>600</v>
      </c>
      <c r="U1439">
        <f t="shared" si="93"/>
        <v>1</v>
      </c>
    </row>
    <row r="1440" spans="1:21">
      <c r="A1440" t="str">
        <f t="shared" si="95"/>
        <v>49.1-20</v>
      </c>
      <c r="B1440">
        <f t="shared" si="96"/>
        <v>20</v>
      </c>
      <c r="C1440">
        <v>49</v>
      </c>
      <c r="D1440" t="s">
        <v>2226</v>
      </c>
      <c r="E1440" t="s">
        <v>1119</v>
      </c>
      <c r="F1440" t="s">
        <v>1175</v>
      </c>
      <c r="G1440">
        <v>24</v>
      </c>
      <c r="H1440">
        <f t="shared" si="94"/>
        <v>4800</v>
      </c>
      <c r="I1440">
        <v>600</v>
      </c>
      <c r="J1440">
        <v>600</v>
      </c>
      <c r="K1440">
        <v>600</v>
      </c>
      <c r="L1440">
        <v>600</v>
      </c>
      <c r="M1440">
        <v>600</v>
      </c>
      <c r="N1440">
        <v>600</v>
      </c>
      <c r="O1440">
        <v>600</v>
      </c>
      <c r="P1440">
        <v>600</v>
      </c>
      <c r="Q1440" t="s">
        <v>2523</v>
      </c>
      <c r="R1440" t="s">
        <v>2523</v>
      </c>
      <c r="S1440" t="s">
        <v>2523</v>
      </c>
      <c r="T1440" t="s">
        <v>2523</v>
      </c>
      <c r="U1440">
        <f t="shared" si="93"/>
        <v>2</v>
      </c>
    </row>
    <row r="1441" spans="1:21">
      <c r="A1441" t="str">
        <f t="shared" si="95"/>
        <v>49.1-21</v>
      </c>
      <c r="B1441">
        <f t="shared" si="96"/>
        <v>21</v>
      </c>
      <c r="C1441">
        <v>49</v>
      </c>
      <c r="D1441" t="s">
        <v>2227</v>
      </c>
      <c r="E1441" t="s">
        <v>1121</v>
      </c>
      <c r="F1441" t="s">
        <v>1175</v>
      </c>
      <c r="G1441">
        <v>24</v>
      </c>
      <c r="H1441">
        <f t="shared" si="94"/>
        <v>26760</v>
      </c>
      <c r="I1441">
        <v>2230</v>
      </c>
      <c r="J1441">
        <v>2230</v>
      </c>
      <c r="K1441">
        <v>2230</v>
      </c>
      <c r="L1441">
        <v>2230</v>
      </c>
      <c r="M1441">
        <v>2230</v>
      </c>
      <c r="N1441">
        <v>2230</v>
      </c>
      <c r="O1441">
        <v>2230</v>
      </c>
      <c r="P1441">
        <v>2230</v>
      </c>
      <c r="Q1441">
        <v>2230</v>
      </c>
      <c r="R1441">
        <v>2230</v>
      </c>
      <c r="S1441">
        <v>2230</v>
      </c>
      <c r="T1441">
        <v>2230</v>
      </c>
      <c r="U1441">
        <f t="shared" si="93"/>
        <v>1</v>
      </c>
    </row>
    <row r="1442" spans="1:21">
      <c r="A1442" t="str">
        <f t="shared" si="95"/>
        <v>49.1-22</v>
      </c>
      <c r="B1442">
        <f t="shared" si="96"/>
        <v>22</v>
      </c>
      <c r="C1442">
        <v>49</v>
      </c>
      <c r="D1442" t="s">
        <v>2869</v>
      </c>
      <c r="E1442" t="s">
        <v>1121</v>
      </c>
      <c r="F1442" t="s">
        <v>1175</v>
      </c>
      <c r="G1442">
        <v>24</v>
      </c>
      <c r="H1442">
        <f t="shared" si="94"/>
        <v>8920</v>
      </c>
      <c r="I1442" t="s">
        <v>2523</v>
      </c>
      <c r="J1442" t="s">
        <v>2523</v>
      </c>
      <c r="K1442" t="s">
        <v>2523</v>
      </c>
      <c r="L1442" t="s">
        <v>2523</v>
      </c>
      <c r="M1442" t="s">
        <v>2523</v>
      </c>
      <c r="N1442" t="s">
        <v>2523</v>
      </c>
      <c r="O1442" t="s">
        <v>2523</v>
      </c>
      <c r="P1442" t="s">
        <v>2523</v>
      </c>
      <c r="Q1442">
        <v>2230</v>
      </c>
      <c r="R1442">
        <v>2230</v>
      </c>
      <c r="S1442">
        <v>2230</v>
      </c>
      <c r="T1442">
        <v>2230</v>
      </c>
      <c r="U1442">
        <f t="shared" si="93"/>
        <v>1</v>
      </c>
    </row>
    <row r="1443" spans="1:21">
      <c r="A1443" t="str">
        <f t="shared" si="95"/>
        <v>49.1-23</v>
      </c>
      <c r="B1443">
        <f t="shared" si="96"/>
        <v>23</v>
      </c>
      <c r="C1443">
        <v>49</v>
      </c>
      <c r="D1443" t="s">
        <v>2228</v>
      </c>
      <c r="E1443" t="s">
        <v>1121</v>
      </c>
      <c r="F1443" t="s">
        <v>1175</v>
      </c>
      <c r="G1443">
        <v>24</v>
      </c>
      <c r="H1443">
        <f t="shared" si="94"/>
        <v>17840</v>
      </c>
      <c r="I1443">
        <v>2230</v>
      </c>
      <c r="J1443">
        <v>2230</v>
      </c>
      <c r="K1443">
        <v>2230</v>
      </c>
      <c r="L1443">
        <v>2230</v>
      </c>
      <c r="M1443">
        <v>2230</v>
      </c>
      <c r="N1443">
        <v>2230</v>
      </c>
      <c r="O1443">
        <v>2230</v>
      </c>
      <c r="P1443">
        <v>2230</v>
      </c>
      <c r="Q1443" t="s">
        <v>2523</v>
      </c>
      <c r="R1443" t="s">
        <v>2523</v>
      </c>
      <c r="S1443" t="s">
        <v>2523</v>
      </c>
      <c r="T1443" t="s">
        <v>2523</v>
      </c>
      <c r="U1443">
        <f t="shared" si="93"/>
        <v>1</v>
      </c>
    </row>
    <row r="1444" spans="1:21">
      <c r="A1444" t="str">
        <f t="shared" si="95"/>
        <v>49.1-24</v>
      </c>
      <c r="B1444">
        <f t="shared" si="96"/>
        <v>24</v>
      </c>
      <c r="C1444">
        <v>49</v>
      </c>
      <c r="D1444" t="s">
        <v>2220</v>
      </c>
      <c r="E1444" t="s">
        <v>1121</v>
      </c>
      <c r="F1444" t="s">
        <v>1175</v>
      </c>
      <c r="G1444">
        <v>24</v>
      </c>
      <c r="H1444">
        <f t="shared" si="94"/>
        <v>8920</v>
      </c>
      <c r="I1444" t="s">
        <v>2523</v>
      </c>
      <c r="J1444" t="s">
        <v>2523</v>
      </c>
      <c r="K1444" t="s">
        <v>2523</v>
      </c>
      <c r="L1444" t="s">
        <v>2523</v>
      </c>
      <c r="M1444" t="s">
        <v>2523</v>
      </c>
      <c r="N1444" t="s">
        <v>2523</v>
      </c>
      <c r="O1444" t="s">
        <v>2523</v>
      </c>
      <c r="P1444" t="s">
        <v>2523</v>
      </c>
      <c r="Q1444">
        <v>2230</v>
      </c>
      <c r="R1444">
        <v>2230</v>
      </c>
      <c r="S1444">
        <v>2230</v>
      </c>
      <c r="T1444">
        <v>2230</v>
      </c>
      <c r="U1444">
        <f t="shared" si="93"/>
        <v>2</v>
      </c>
    </row>
    <row r="1445" spans="1:21">
      <c r="A1445" t="str">
        <f t="shared" si="95"/>
        <v>49.1-25</v>
      </c>
      <c r="B1445">
        <f t="shared" si="96"/>
        <v>25</v>
      </c>
      <c r="C1445">
        <v>49</v>
      </c>
      <c r="D1445" t="s">
        <v>2229</v>
      </c>
      <c r="E1445" t="s">
        <v>1121</v>
      </c>
      <c r="F1445" t="s">
        <v>1175</v>
      </c>
      <c r="G1445">
        <v>24</v>
      </c>
      <c r="H1445">
        <f t="shared" si="94"/>
        <v>26760</v>
      </c>
      <c r="I1445">
        <v>2230</v>
      </c>
      <c r="J1445">
        <v>2230</v>
      </c>
      <c r="K1445">
        <v>2230</v>
      </c>
      <c r="L1445">
        <v>2230</v>
      </c>
      <c r="M1445">
        <v>2230</v>
      </c>
      <c r="N1445">
        <v>2230</v>
      </c>
      <c r="O1445">
        <v>2230</v>
      </c>
      <c r="P1445">
        <v>2230</v>
      </c>
      <c r="Q1445">
        <v>2230</v>
      </c>
      <c r="R1445">
        <v>2230</v>
      </c>
      <c r="S1445">
        <v>2230</v>
      </c>
      <c r="T1445">
        <v>2230</v>
      </c>
      <c r="U1445">
        <f t="shared" si="93"/>
        <v>1</v>
      </c>
    </row>
    <row r="1446" spans="1:21">
      <c r="A1446" t="str">
        <f t="shared" si="95"/>
        <v>49.1-26</v>
      </c>
      <c r="B1446">
        <f t="shared" si="96"/>
        <v>26</v>
      </c>
      <c r="C1446">
        <v>49</v>
      </c>
      <c r="D1446" t="s">
        <v>2230</v>
      </c>
      <c r="E1446" t="s">
        <v>1121</v>
      </c>
      <c r="F1446" t="s">
        <v>1175</v>
      </c>
      <c r="G1446">
        <v>24</v>
      </c>
      <c r="H1446">
        <f t="shared" si="94"/>
        <v>17840</v>
      </c>
      <c r="I1446">
        <v>2230</v>
      </c>
      <c r="J1446">
        <v>2230</v>
      </c>
      <c r="K1446">
        <v>2230</v>
      </c>
      <c r="L1446">
        <v>2230</v>
      </c>
      <c r="M1446">
        <v>2230</v>
      </c>
      <c r="N1446">
        <v>2230</v>
      </c>
      <c r="O1446">
        <v>2230</v>
      </c>
      <c r="P1446">
        <v>2230</v>
      </c>
      <c r="Q1446" t="s">
        <v>2523</v>
      </c>
      <c r="R1446" t="s">
        <v>2523</v>
      </c>
      <c r="S1446" t="s">
        <v>2523</v>
      </c>
      <c r="T1446" t="s">
        <v>2523</v>
      </c>
      <c r="U1446">
        <f t="shared" si="93"/>
        <v>1</v>
      </c>
    </row>
    <row r="1447" spans="1:21">
      <c r="A1447" t="str">
        <f t="shared" si="95"/>
        <v>49.1-27</v>
      </c>
      <c r="B1447">
        <f t="shared" si="96"/>
        <v>27</v>
      </c>
      <c r="C1447">
        <v>49</v>
      </c>
      <c r="D1447" t="s">
        <v>2231</v>
      </c>
      <c r="E1447" t="s">
        <v>1121</v>
      </c>
      <c r="F1447" t="s">
        <v>1175</v>
      </c>
      <c r="G1447">
        <v>24</v>
      </c>
      <c r="H1447">
        <f t="shared" si="94"/>
        <v>26760</v>
      </c>
      <c r="I1447">
        <v>2230</v>
      </c>
      <c r="J1447">
        <v>2230</v>
      </c>
      <c r="K1447">
        <v>2230</v>
      </c>
      <c r="L1447">
        <v>2230</v>
      </c>
      <c r="M1447">
        <v>2230</v>
      </c>
      <c r="N1447">
        <v>2230</v>
      </c>
      <c r="O1447">
        <v>2230</v>
      </c>
      <c r="P1447">
        <v>2230</v>
      </c>
      <c r="Q1447">
        <v>2230</v>
      </c>
      <c r="R1447">
        <v>2230</v>
      </c>
      <c r="S1447">
        <v>2230</v>
      </c>
      <c r="T1447">
        <v>2230</v>
      </c>
      <c r="U1447">
        <f t="shared" si="93"/>
        <v>1</v>
      </c>
    </row>
    <row r="1448" spans="1:21">
      <c r="A1448" t="str">
        <f t="shared" si="95"/>
        <v>49.1-28</v>
      </c>
      <c r="B1448">
        <f t="shared" si="96"/>
        <v>28</v>
      </c>
      <c r="C1448">
        <v>49</v>
      </c>
      <c r="D1448" t="s">
        <v>2226</v>
      </c>
      <c r="E1448" t="s">
        <v>1121</v>
      </c>
      <c r="F1448" t="s">
        <v>1175</v>
      </c>
      <c r="G1448">
        <v>24</v>
      </c>
      <c r="H1448">
        <f t="shared" si="94"/>
        <v>8920</v>
      </c>
      <c r="I1448" t="s">
        <v>2523</v>
      </c>
      <c r="J1448" t="s">
        <v>2523</v>
      </c>
      <c r="K1448" t="s">
        <v>2523</v>
      </c>
      <c r="L1448" t="s">
        <v>2523</v>
      </c>
      <c r="M1448" t="s">
        <v>2523</v>
      </c>
      <c r="N1448" t="s">
        <v>2523</v>
      </c>
      <c r="O1448" t="s">
        <v>2523</v>
      </c>
      <c r="P1448" t="s">
        <v>2523</v>
      </c>
      <c r="Q1448">
        <v>2230</v>
      </c>
      <c r="R1448">
        <v>2230</v>
      </c>
      <c r="S1448">
        <v>2230</v>
      </c>
      <c r="T1448">
        <v>2230</v>
      </c>
      <c r="U1448">
        <f t="shared" si="93"/>
        <v>2</v>
      </c>
    </row>
    <row r="1449" spans="1:21">
      <c r="A1449" t="str">
        <f t="shared" si="95"/>
        <v>49.1-29</v>
      </c>
      <c r="B1449">
        <f t="shared" si="96"/>
        <v>29</v>
      </c>
      <c r="C1449">
        <v>49</v>
      </c>
      <c r="D1449" t="s">
        <v>2232</v>
      </c>
      <c r="E1449" t="s">
        <v>1121</v>
      </c>
      <c r="F1449" t="s">
        <v>1175</v>
      </c>
      <c r="G1449">
        <v>24</v>
      </c>
      <c r="H1449">
        <f t="shared" si="94"/>
        <v>17840</v>
      </c>
      <c r="I1449">
        <v>2230</v>
      </c>
      <c r="J1449">
        <v>2230</v>
      </c>
      <c r="K1449">
        <v>2230</v>
      </c>
      <c r="L1449">
        <v>2230</v>
      </c>
      <c r="M1449">
        <v>2230</v>
      </c>
      <c r="N1449">
        <v>2230</v>
      </c>
      <c r="O1449">
        <v>2230</v>
      </c>
      <c r="P1449">
        <v>2230</v>
      </c>
      <c r="Q1449" t="s">
        <v>2523</v>
      </c>
      <c r="R1449" t="s">
        <v>2523</v>
      </c>
      <c r="S1449" t="s">
        <v>2523</v>
      </c>
      <c r="T1449" t="s">
        <v>2523</v>
      </c>
      <c r="U1449">
        <f t="shared" si="93"/>
        <v>1</v>
      </c>
    </row>
    <row r="1450" spans="1:21">
      <c r="A1450" t="str">
        <f t="shared" si="95"/>
        <v>49.1-30</v>
      </c>
      <c r="B1450">
        <f t="shared" si="96"/>
        <v>30</v>
      </c>
      <c r="C1450">
        <v>49</v>
      </c>
      <c r="D1450" t="s">
        <v>2233</v>
      </c>
      <c r="E1450" t="s">
        <v>1178</v>
      </c>
      <c r="F1450" t="s">
        <v>1175</v>
      </c>
      <c r="G1450">
        <v>12</v>
      </c>
      <c r="H1450">
        <f t="shared" si="94"/>
        <v>42770</v>
      </c>
      <c r="I1450">
        <v>6110</v>
      </c>
      <c r="J1450">
        <v>6110</v>
      </c>
      <c r="K1450">
        <v>6110</v>
      </c>
      <c r="L1450">
        <v>6110</v>
      </c>
      <c r="M1450">
        <v>6110</v>
      </c>
      <c r="N1450">
        <v>6110</v>
      </c>
      <c r="O1450">
        <v>6110</v>
      </c>
      <c r="P1450" t="s">
        <v>2523</v>
      </c>
      <c r="Q1450" t="s">
        <v>2523</v>
      </c>
      <c r="R1450" t="s">
        <v>2523</v>
      </c>
      <c r="S1450" t="s">
        <v>2523</v>
      </c>
      <c r="T1450" t="s">
        <v>2523</v>
      </c>
      <c r="U1450">
        <f t="shared" si="93"/>
        <v>1</v>
      </c>
    </row>
    <row r="1451" spans="1:21">
      <c r="A1451" t="str">
        <f t="shared" si="95"/>
        <v>49.1-31</v>
      </c>
      <c r="B1451">
        <f t="shared" si="96"/>
        <v>31</v>
      </c>
      <c r="C1451">
        <v>49</v>
      </c>
      <c r="D1451" t="s">
        <v>2870</v>
      </c>
      <c r="E1451" t="s">
        <v>1178</v>
      </c>
      <c r="F1451" t="s">
        <v>1175</v>
      </c>
      <c r="G1451">
        <v>12</v>
      </c>
      <c r="H1451">
        <f t="shared" si="94"/>
        <v>12220</v>
      </c>
      <c r="I1451" t="s">
        <v>2523</v>
      </c>
      <c r="J1451" t="s">
        <v>2523</v>
      </c>
      <c r="K1451" t="s">
        <v>2523</v>
      </c>
      <c r="L1451" t="s">
        <v>2523</v>
      </c>
      <c r="M1451" t="s">
        <v>2523</v>
      </c>
      <c r="N1451" t="s">
        <v>2523</v>
      </c>
      <c r="O1451" t="s">
        <v>2523</v>
      </c>
      <c r="P1451" t="s">
        <v>2523</v>
      </c>
      <c r="Q1451" t="s">
        <v>2523</v>
      </c>
      <c r="R1451" t="s">
        <v>2523</v>
      </c>
      <c r="S1451">
        <v>6110</v>
      </c>
      <c r="T1451">
        <v>6110</v>
      </c>
      <c r="U1451">
        <f t="shared" si="93"/>
        <v>1</v>
      </c>
    </row>
    <row r="1452" spans="1:21">
      <c r="A1452" t="str">
        <f t="shared" si="95"/>
        <v>49.1-32</v>
      </c>
      <c r="B1452">
        <f t="shared" si="96"/>
        <v>32</v>
      </c>
      <c r="C1452">
        <v>49</v>
      </c>
      <c r="D1452" t="s">
        <v>2212</v>
      </c>
      <c r="E1452" t="s">
        <v>1124</v>
      </c>
      <c r="F1452" t="s">
        <v>1171</v>
      </c>
      <c r="G1452">
        <v>60</v>
      </c>
      <c r="H1452">
        <f t="shared" si="94"/>
        <v>9840</v>
      </c>
      <c r="I1452">
        <v>820</v>
      </c>
      <c r="J1452">
        <v>820</v>
      </c>
      <c r="K1452">
        <v>820</v>
      </c>
      <c r="L1452">
        <v>820</v>
      </c>
      <c r="M1452">
        <v>820</v>
      </c>
      <c r="N1452">
        <v>820</v>
      </c>
      <c r="O1452">
        <v>820</v>
      </c>
      <c r="P1452">
        <v>820</v>
      </c>
      <c r="Q1452">
        <v>820</v>
      </c>
      <c r="R1452">
        <v>820</v>
      </c>
      <c r="S1452">
        <v>820</v>
      </c>
      <c r="T1452">
        <v>820</v>
      </c>
      <c r="U1452">
        <f t="shared" si="93"/>
        <v>1</v>
      </c>
    </row>
    <row r="1453" spans="1:21">
      <c r="A1453" t="str">
        <f t="shared" si="95"/>
        <v>49.1-33</v>
      </c>
      <c r="B1453">
        <f t="shared" si="96"/>
        <v>33</v>
      </c>
      <c r="C1453">
        <v>49</v>
      </c>
      <c r="D1453" t="s">
        <v>2213</v>
      </c>
      <c r="E1453" t="s">
        <v>1120</v>
      </c>
      <c r="F1453" t="s">
        <v>1171</v>
      </c>
      <c r="G1453">
        <v>60</v>
      </c>
      <c r="H1453">
        <f t="shared" si="94"/>
        <v>33600</v>
      </c>
      <c r="I1453">
        <v>2800</v>
      </c>
      <c r="J1453">
        <v>2800</v>
      </c>
      <c r="K1453">
        <v>2800</v>
      </c>
      <c r="L1453">
        <v>2800</v>
      </c>
      <c r="M1453">
        <v>2800</v>
      </c>
      <c r="N1453">
        <v>2800</v>
      </c>
      <c r="O1453">
        <v>2800</v>
      </c>
      <c r="P1453">
        <v>2800</v>
      </c>
      <c r="Q1453">
        <v>2800</v>
      </c>
      <c r="R1453">
        <v>2800</v>
      </c>
      <c r="S1453">
        <v>2800</v>
      </c>
      <c r="T1453">
        <v>2800</v>
      </c>
      <c r="U1453">
        <f t="shared" si="93"/>
        <v>1</v>
      </c>
    </row>
    <row r="1454" spans="1:21">
      <c r="A1454" t="str">
        <f t="shared" si="95"/>
        <v>49.1-34</v>
      </c>
      <c r="B1454">
        <f t="shared" si="96"/>
        <v>34</v>
      </c>
      <c r="C1454">
        <v>49</v>
      </c>
      <c r="D1454" t="s">
        <v>2234</v>
      </c>
      <c r="E1454" t="s">
        <v>1122</v>
      </c>
      <c r="F1454" t="s">
        <v>1171</v>
      </c>
      <c r="G1454">
        <v>30</v>
      </c>
      <c r="H1454">
        <f t="shared" si="94"/>
        <v>93000</v>
      </c>
      <c r="I1454">
        <v>7750</v>
      </c>
      <c r="J1454">
        <v>7750</v>
      </c>
      <c r="K1454">
        <v>7750</v>
      </c>
      <c r="L1454">
        <v>7750</v>
      </c>
      <c r="M1454">
        <v>7750</v>
      </c>
      <c r="N1454">
        <v>7750</v>
      </c>
      <c r="O1454">
        <v>7750</v>
      </c>
      <c r="P1454">
        <v>7750</v>
      </c>
      <c r="Q1454">
        <v>7750</v>
      </c>
      <c r="R1454">
        <v>7750</v>
      </c>
      <c r="S1454">
        <v>7750</v>
      </c>
      <c r="T1454">
        <v>7750</v>
      </c>
      <c r="U1454">
        <f t="shared" si="93"/>
        <v>1</v>
      </c>
    </row>
    <row r="1455" spans="1:21">
      <c r="A1455" t="str">
        <f t="shared" si="95"/>
        <v>50.1-1</v>
      </c>
      <c r="B1455">
        <f t="shared" si="96"/>
        <v>1</v>
      </c>
      <c r="C1455">
        <v>50</v>
      </c>
      <c r="D1455" t="s">
        <v>2871</v>
      </c>
      <c r="E1455" t="s">
        <v>1174</v>
      </c>
      <c r="F1455" t="s">
        <v>1175</v>
      </c>
      <c r="G1455">
        <v>48</v>
      </c>
      <c r="H1455">
        <f t="shared" si="94"/>
        <v>3280</v>
      </c>
      <c r="I1455" t="s">
        <v>2523</v>
      </c>
      <c r="J1455" t="s">
        <v>2523</v>
      </c>
      <c r="K1455" t="s">
        <v>2523</v>
      </c>
      <c r="L1455" t="s">
        <v>2523</v>
      </c>
      <c r="M1455" t="s">
        <v>2523</v>
      </c>
      <c r="N1455" t="s">
        <v>2523</v>
      </c>
      <c r="O1455" t="s">
        <v>2523</v>
      </c>
      <c r="P1455" t="s">
        <v>2523</v>
      </c>
      <c r="Q1455" t="s">
        <v>2523</v>
      </c>
      <c r="R1455" t="s">
        <v>2523</v>
      </c>
      <c r="S1455" t="s">
        <v>2523</v>
      </c>
      <c r="T1455">
        <v>3280</v>
      </c>
      <c r="U1455">
        <f t="shared" si="93"/>
        <v>1</v>
      </c>
    </row>
    <row r="1456" spans="1:21">
      <c r="A1456" t="str">
        <f t="shared" si="95"/>
        <v>50.1-2</v>
      </c>
      <c r="B1456">
        <f t="shared" si="96"/>
        <v>2</v>
      </c>
      <c r="C1456">
        <v>50</v>
      </c>
      <c r="D1456" t="s">
        <v>2237</v>
      </c>
      <c r="E1456" t="s">
        <v>1174</v>
      </c>
      <c r="F1456" t="s">
        <v>1175</v>
      </c>
      <c r="G1456">
        <v>48</v>
      </c>
      <c r="H1456">
        <f t="shared" si="94"/>
        <v>39360</v>
      </c>
      <c r="I1456">
        <v>3280</v>
      </c>
      <c r="J1456">
        <v>3280</v>
      </c>
      <c r="K1456">
        <v>3280</v>
      </c>
      <c r="L1456">
        <v>3280</v>
      </c>
      <c r="M1456">
        <v>3280</v>
      </c>
      <c r="N1456">
        <v>3280</v>
      </c>
      <c r="O1456">
        <v>3280</v>
      </c>
      <c r="P1456">
        <v>3280</v>
      </c>
      <c r="Q1456">
        <v>3280</v>
      </c>
      <c r="R1456">
        <v>3280</v>
      </c>
      <c r="S1456">
        <v>3280</v>
      </c>
      <c r="T1456">
        <v>3280</v>
      </c>
      <c r="U1456">
        <f t="shared" si="93"/>
        <v>1</v>
      </c>
    </row>
    <row r="1457" spans="1:21">
      <c r="A1457" t="str">
        <f t="shared" si="95"/>
        <v>50.1-3</v>
      </c>
      <c r="B1457">
        <f t="shared" si="96"/>
        <v>3</v>
      </c>
      <c r="C1457">
        <v>50</v>
      </c>
      <c r="D1457" t="s">
        <v>2238</v>
      </c>
      <c r="E1457" t="s">
        <v>1174</v>
      </c>
      <c r="F1457" t="s">
        <v>1175</v>
      </c>
      <c r="G1457">
        <v>48</v>
      </c>
      <c r="H1457">
        <f t="shared" si="94"/>
        <v>39360</v>
      </c>
      <c r="I1457">
        <v>3280</v>
      </c>
      <c r="J1457">
        <v>3280</v>
      </c>
      <c r="K1457">
        <v>3280</v>
      </c>
      <c r="L1457">
        <v>3280</v>
      </c>
      <c r="M1457">
        <v>3280</v>
      </c>
      <c r="N1457">
        <v>3280</v>
      </c>
      <c r="O1457">
        <v>3280</v>
      </c>
      <c r="P1457">
        <v>3280</v>
      </c>
      <c r="Q1457">
        <v>3280</v>
      </c>
      <c r="R1457">
        <v>3280</v>
      </c>
      <c r="S1457">
        <v>3280</v>
      </c>
      <c r="T1457">
        <v>3280</v>
      </c>
      <c r="U1457">
        <f t="shared" si="93"/>
        <v>1</v>
      </c>
    </row>
    <row r="1458" spans="1:21">
      <c r="A1458" t="str">
        <f t="shared" si="95"/>
        <v>50.1-4</v>
      </c>
      <c r="B1458">
        <f t="shared" si="96"/>
        <v>4</v>
      </c>
      <c r="C1458">
        <v>50</v>
      </c>
      <c r="D1458" t="s">
        <v>2239</v>
      </c>
      <c r="E1458" t="s">
        <v>1121</v>
      </c>
      <c r="F1458" t="s">
        <v>1175</v>
      </c>
      <c r="G1458">
        <v>24</v>
      </c>
      <c r="H1458">
        <f t="shared" si="94"/>
        <v>26760</v>
      </c>
      <c r="I1458">
        <v>2230</v>
      </c>
      <c r="J1458">
        <v>2230</v>
      </c>
      <c r="K1458">
        <v>2230</v>
      </c>
      <c r="L1458">
        <v>2230</v>
      </c>
      <c r="M1458">
        <v>2230</v>
      </c>
      <c r="N1458">
        <v>2230</v>
      </c>
      <c r="O1458">
        <v>2230</v>
      </c>
      <c r="P1458">
        <v>2230</v>
      </c>
      <c r="Q1458">
        <v>2230</v>
      </c>
      <c r="R1458">
        <v>2230</v>
      </c>
      <c r="S1458">
        <v>2230</v>
      </c>
      <c r="T1458">
        <v>2230</v>
      </c>
      <c r="U1458">
        <f t="shared" si="93"/>
        <v>1</v>
      </c>
    </row>
    <row r="1459" spans="1:21">
      <c r="A1459" t="str">
        <f t="shared" si="95"/>
        <v>50.1-5</v>
      </c>
      <c r="B1459">
        <f t="shared" si="96"/>
        <v>5</v>
      </c>
      <c r="C1459">
        <v>50</v>
      </c>
      <c r="D1459" t="s">
        <v>2240</v>
      </c>
      <c r="E1459" t="s">
        <v>1121</v>
      </c>
      <c r="F1459" t="s">
        <v>1175</v>
      </c>
      <c r="G1459">
        <v>24</v>
      </c>
      <c r="H1459">
        <f t="shared" si="94"/>
        <v>26760</v>
      </c>
      <c r="I1459">
        <v>2230</v>
      </c>
      <c r="J1459">
        <v>2230</v>
      </c>
      <c r="K1459">
        <v>2230</v>
      </c>
      <c r="L1459">
        <v>2230</v>
      </c>
      <c r="M1459">
        <v>2230</v>
      </c>
      <c r="N1459">
        <v>2230</v>
      </c>
      <c r="O1459">
        <v>2230</v>
      </c>
      <c r="P1459">
        <v>2230</v>
      </c>
      <c r="Q1459">
        <v>2230</v>
      </c>
      <c r="R1459">
        <v>2230</v>
      </c>
      <c r="S1459">
        <v>2230</v>
      </c>
      <c r="T1459">
        <v>2230</v>
      </c>
      <c r="U1459">
        <f t="shared" si="93"/>
        <v>1</v>
      </c>
    </row>
    <row r="1460" spans="1:21">
      <c r="A1460" t="str">
        <f t="shared" si="95"/>
        <v>50.1-6</v>
      </c>
      <c r="B1460">
        <f t="shared" si="96"/>
        <v>6</v>
      </c>
      <c r="C1460">
        <v>50</v>
      </c>
      <c r="D1460" t="s">
        <v>2872</v>
      </c>
      <c r="E1460" t="s">
        <v>1121</v>
      </c>
      <c r="F1460" t="s">
        <v>1175</v>
      </c>
      <c r="G1460">
        <v>24</v>
      </c>
      <c r="H1460">
        <f t="shared" si="94"/>
        <v>2230</v>
      </c>
      <c r="I1460" t="s">
        <v>2523</v>
      </c>
      <c r="J1460" t="s">
        <v>2523</v>
      </c>
      <c r="K1460" t="s">
        <v>2523</v>
      </c>
      <c r="L1460" t="s">
        <v>2523</v>
      </c>
      <c r="M1460" t="s">
        <v>2523</v>
      </c>
      <c r="N1460" t="s">
        <v>2523</v>
      </c>
      <c r="O1460" t="s">
        <v>2523</v>
      </c>
      <c r="P1460" t="s">
        <v>2523</v>
      </c>
      <c r="Q1460" t="s">
        <v>2523</v>
      </c>
      <c r="R1460" t="s">
        <v>2523</v>
      </c>
      <c r="S1460" t="s">
        <v>2523</v>
      </c>
      <c r="T1460">
        <v>2230</v>
      </c>
      <c r="U1460">
        <f t="shared" si="93"/>
        <v>1</v>
      </c>
    </row>
    <row r="1461" spans="1:21">
      <c r="A1461" t="str">
        <f t="shared" si="95"/>
        <v>50.1-7</v>
      </c>
      <c r="B1461">
        <f t="shared" si="96"/>
        <v>7</v>
      </c>
      <c r="C1461">
        <v>50</v>
      </c>
      <c r="D1461" t="s">
        <v>2241</v>
      </c>
      <c r="E1461" t="s">
        <v>1121</v>
      </c>
      <c r="F1461" t="s">
        <v>1175</v>
      </c>
      <c r="G1461">
        <v>24</v>
      </c>
      <c r="H1461">
        <f t="shared" si="94"/>
        <v>26760</v>
      </c>
      <c r="I1461">
        <v>2230</v>
      </c>
      <c r="J1461">
        <v>2230</v>
      </c>
      <c r="K1461">
        <v>2230</v>
      </c>
      <c r="L1461">
        <v>2230</v>
      </c>
      <c r="M1461">
        <v>2230</v>
      </c>
      <c r="N1461">
        <v>2230</v>
      </c>
      <c r="O1461">
        <v>2230</v>
      </c>
      <c r="P1461">
        <v>2230</v>
      </c>
      <c r="Q1461">
        <v>2230</v>
      </c>
      <c r="R1461">
        <v>2230</v>
      </c>
      <c r="S1461">
        <v>2230</v>
      </c>
      <c r="T1461">
        <v>2230</v>
      </c>
      <c r="U1461">
        <f t="shared" si="93"/>
        <v>1</v>
      </c>
    </row>
    <row r="1462" spans="1:21">
      <c r="A1462" t="str">
        <f t="shared" si="95"/>
        <v>50.1-8</v>
      </c>
      <c r="B1462">
        <f t="shared" si="96"/>
        <v>8</v>
      </c>
      <c r="C1462">
        <v>50</v>
      </c>
      <c r="D1462" t="s">
        <v>2242</v>
      </c>
      <c r="E1462" t="s">
        <v>1121</v>
      </c>
      <c r="F1462" t="s">
        <v>1175</v>
      </c>
      <c r="G1462">
        <v>24</v>
      </c>
      <c r="H1462">
        <f t="shared" si="94"/>
        <v>22300</v>
      </c>
      <c r="I1462">
        <v>2230</v>
      </c>
      <c r="J1462">
        <v>2230</v>
      </c>
      <c r="K1462">
        <v>2230</v>
      </c>
      <c r="L1462">
        <v>2230</v>
      </c>
      <c r="M1462">
        <v>2230</v>
      </c>
      <c r="N1462">
        <v>2230</v>
      </c>
      <c r="O1462">
        <v>2230</v>
      </c>
      <c r="P1462">
        <v>2230</v>
      </c>
      <c r="Q1462">
        <v>2230</v>
      </c>
      <c r="R1462">
        <v>2230</v>
      </c>
      <c r="S1462" t="s">
        <v>2523</v>
      </c>
      <c r="T1462" t="s">
        <v>2523</v>
      </c>
      <c r="U1462">
        <f t="shared" si="93"/>
        <v>1</v>
      </c>
    </row>
    <row r="1463" spans="1:21">
      <c r="A1463" t="str">
        <f t="shared" si="95"/>
        <v>50.1-9</v>
      </c>
      <c r="B1463">
        <f t="shared" si="96"/>
        <v>9</v>
      </c>
      <c r="C1463">
        <v>50</v>
      </c>
      <c r="D1463" t="s">
        <v>2243</v>
      </c>
      <c r="E1463" t="s">
        <v>1121</v>
      </c>
      <c r="F1463" t="s">
        <v>1175</v>
      </c>
      <c r="G1463">
        <v>24</v>
      </c>
      <c r="H1463">
        <f t="shared" si="94"/>
        <v>26760</v>
      </c>
      <c r="I1463">
        <v>2230</v>
      </c>
      <c r="J1463">
        <v>2230</v>
      </c>
      <c r="K1463">
        <v>2230</v>
      </c>
      <c r="L1463">
        <v>2230</v>
      </c>
      <c r="M1463">
        <v>2230</v>
      </c>
      <c r="N1463">
        <v>2230</v>
      </c>
      <c r="O1463">
        <v>2230</v>
      </c>
      <c r="P1463">
        <v>2230</v>
      </c>
      <c r="Q1463">
        <v>2230</v>
      </c>
      <c r="R1463">
        <v>2230</v>
      </c>
      <c r="S1463">
        <v>2230</v>
      </c>
      <c r="T1463">
        <v>2230</v>
      </c>
      <c r="U1463">
        <f t="shared" si="93"/>
        <v>1</v>
      </c>
    </row>
    <row r="1464" spans="1:21">
      <c r="A1464" t="str">
        <f t="shared" si="95"/>
        <v>50.1-10</v>
      </c>
      <c r="B1464">
        <f t="shared" si="96"/>
        <v>10</v>
      </c>
      <c r="C1464">
        <v>50</v>
      </c>
      <c r="D1464" t="s">
        <v>2244</v>
      </c>
      <c r="E1464" t="s">
        <v>1121</v>
      </c>
      <c r="F1464" t="s">
        <v>1175</v>
      </c>
      <c r="G1464">
        <v>24</v>
      </c>
      <c r="H1464">
        <f t="shared" si="94"/>
        <v>26760</v>
      </c>
      <c r="I1464">
        <v>2230</v>
      </c>
      <c r="J1464">
        <v>2230</v>
      </c>
      <c r="K1464">
        <v>2230</v>
      </c>
      <c r="L1464">
        <v>2230</v>
      </c>
      <c r="M1464">
        <v>2230</v>
      </c>
      <c r="N1464">
        <v>2230</v>
      </c>
      <c r="O1464">
        <v>2230</v>
      </c>
      <c r="P1464">
        <v>2230</v>
      </c>
      <c r="Q1464">
        <v>2230</v>
      </c>
      <c r="R1464">
        <v>2230</v>
      </c>
      <c r="S1464">
        <v>2230</v>
      </c>
      <c r="T1464">
        <v>2230</v>
      </c>
      <c r="U1464">
        <f t="shared" si="93"/>
        <v>1</v>
      </c>
    </row>
    <row r="1465" spans="1:21">
      <c r="A1465" t="str">
        <f t="shared" si="95"/>
        <v>50.1-11</v>
      </c>
      <c r="B1465">
        <f t="shared" si="96"/>
        <v>11</v>
      </c>
      <c r="C1465">
        <v>50</v>
      </c>
      <c r="D1465" t="s">
        <v>2245</v>
      </c>
      <c r="E1465" t="s">
        <v>1178</v>
      </c>
      <c r="F1465" t="s">
        <v>1175</v>
      </c>
      <c r="G1465">
        <v>12</v>
      </c>
      <c r="H1465">
        <f t="shared" si="94"/>
        <v>73320</v>
      </c>
      <c r="I1465">
        <v>6110</v>
      </c>
      <c r="J1465">
        <v>6110</v>
      </c>
      <c r="K1465">
        <v>6110</v>
      </c>
      <c r="L1465">
        <v>6110</v>
      </c>
      <c r="M1465">
        <v>6110</v>
      </c>
      <c r="N1465">
        <v>6110</v>
      </c>
      <c r="O1465">
        <v>6110</v>
      </c>
      <c r="P1465">
        <v>6110</v>
      </c>
      <c r="Q1465">
        <v>6110</v>
      </c>
      <c r="R1465">
        <v>6110</v>
      </c>
      <c r="S1465">
        <v>6110</v>
      </c>
      <c r="T1465">
        <v>6110</v>
      </c>
      <c r="U1465">
        <f t="shared" si="93"/>
        <v>1</v>
      </c>
    </row>
    <row r="1466" spans="1:21">
      <c r="A1466" t="str">
        <f t="shared" si="95"/>
        <v>50.1-12</v>
      </c>
      <c r="B1466">
        <f t="shared" si="96"/>
        <v>12</v>
      </c>
      <c r="C1466">
        <v>50</v>
      </c>
      <c r="D1466" t="s">
        <v>2235</v>
      </c>
      <c r="E1466" t="s">
        <v>1124</v>
      </c>
      <c r="F1466" t="s">
        <v>1171</v>
      </c>
      <c r="G1466">
        <v>60</v>
      </c>
      <c r="H1466">
        <f t="shared" si="94"/>
        <v>9840</v>
      </c>
      <c r="I1466">
        <v>820</v>
      </c>
      <c r="J1466">
        <v>820</v>
      </c>
      <c r="K1466">
        <v>820</v>
      </c>
      <c r="L1466">
        <v>820</v>
      </c>
      <c r="M1466">
        <v>820</v>
      </c>
      <c r="N1466">
        <v>820</v>
      </c>
      <c r="O1466">
        <v>820</v>
      </c>
      <c r="P1466">
        <v>820</v>
      </c>
      <c r="Q1466">
        <v>820</v>
      </c>
      <c r="R1466">
        <v>820</v>
      </c>
      <c r="S1466">
        <v>820</v>
      </c>
      <c r="T1466">
        <v>820</v>
      </c>
      <c r="U1466">
        <f t="shared" si="93"/>
        <v>1</v>
      </c>
    </row>
    <row r="1467" spans="1:21">
      <c r="A1467" t="str">
        <f t="shared" si="95"/>
        <v>50.1-13</v>
      </c>
      <c r="B1467">
        <f t="shared" si="96"/>
        <v>13</v>
      </c>
      <c r="C1467">
        <v>50</v>
      </c>
      <c r="D1467" t="s">
        <v>2512</v>
      </c>
      <c r="E1467" t="s">
        <v>1120</v>
      </c>
      <c r="F1467" t="s">
        <v>1171</v>
      </c>
      <c r="G1467">
        <v>60</v>
      </c>
      <c r="H1467">
        <f t="shared" si="94"/>
        <v>22400</v>
      </c>
      <c r="I1467" t="s">
        <v>2523</v>
      </c>
      <c r="J1467" t="s">
        <v>2523</v>
      </c>
      <c r="K1467" t="s">
        <v>2523</v>
      </c>
      <c r="L1467" t="s">
        <v>2523</v>
      </c>
      <c r="M1467">
        <v>2800</v>
      </c>
      <c r="N1467">
        <v>2800</v>
      </c>
      <c r="O1467">
        <v>2800</v>
      </c>
      <c r="P1467">
        <v>2800</v>
      </c>
      <c r="Q1467">
        <v>2800</v>
      </c>
      <c r="R1467">
        <v>2800</v>
      </c>
      <c r="S1467">
        <v>2800</v>
      </c>
      <c r="T1467">
        <v>2800</v>
      </c>
      <c r="U1467">
        <f t="shared" si="93"/>
        <v>1</v>
      </c>
    </row>
    <row r="1468" spans="1:21">
      <c r="A1468" t="str">
        <f t="shared" si="95"/>
        <v>50.1-14</v>
      </c>
      <c r="B1468">
        <f t="shared" si="96"/>
        <v>14</v>
      </c>
      <c r="C1468">
        <v>50</v>
      </c>
      <c r="D1468" t="s">
        <v>2236</v>
      </c>
      <c r="E1468" t="s">
        <v>1120</v>
      </c>
      <c r="F1468" t="s">
        <v>1171</v>
      </c>
      <c r="G1468">
        <v>60</v>
      </c>
      <c r="H1468">
        <f t="shared" si="94"/>
        <v>8400</v>
      </c>
      <c r="I1468">
        <v>2800</v>
      </c>
      <c r="J1468">
        <v>2800</v>
      </c>
      <c r="K1468">
        <v>2800</v>
      </c>
      <c r="L1468" t="s">
        <v>2523</v>
      </c>
      <c r="M1468" t="s">
        <v>2523</v>
      </c>
      <c r="N1468" t="s">
        <v>2523</v>
      </c>
      <c r="O1468" t="s">
        <v>2523</v>
      </c>
      <c r="P1468" t="s">
        <v>2523</v>
      </c>
      <c r="Q1468" t="s">
        <v>2523</v>
      </c>
      <c r="R1468" t="s">
        <v>2523</v>
      </c>
      <c r="S1468" t="s">
        <v>2523</v>
      </c>
      <c r="T1468" t="s">
        <v>2523</v>
      </c>
      <c r="U1468">
        <f t="shared" si="93"/>
        <v>1</v>
      </c>
    </row>
    <row r="1469" spans="1:21">
      <c r="A1469" t="str">
        <f t="shared" si="95"/>
        <v>50.1-15</v>
      </c>
      <c r="B1469">
        <f t="shared" si="96"/>
        <v>15</v>
      </c>
      <c r="C1469">
        <v>50</v>
      </c>
      <c r="D1469" t="s">
        <v>2246</v>
      </c>
      <c r="E1469" t="s">
        <v>1122</v>
      </c>
      <c r="F1469" t="s">
        <v>1171</v>
      </c>
      <c r="G1469">
        <v>30</v>
      </c>
      <c r="H1469">
        <f t="shared" si="94"/>
        <v>93000</v>
      </c>
      <c r="I1469">
        <v>7750</v>
      </c>
      <c r="J1469">
        <v>7750</v>
      </c>
      <c r="K1469">
        <v>7750</v>
      </c>
      <c r="L1469">
        <v>7750</v>
      </c>
      <c r="M1469">
        <v>7750</v>
      </c>
      <c r="N1469">
        <v>7750</v>
      </c>
      <c r="O1469">
        <v>7750</v>
      </c>
      <c r="P1469">
        <v>7750</v>
      </c>
      <c r="Q1469">
        <v>7750</v>
      </c>
      <c r="R1469">
        <v>7750</v>
      </c>
      <c r="S1469">
        <v>7750</v>
      </c>
      <c r="T1469">
        <v>7750</v>
      </c>
      <c r="U1469">
        <f t="shared" si="93"/>
        <v>1</v>
      </c>
    </row>
    <row r="1470" spans="1:21">
      <c r="A1470" t="str">
        <f t="shared" si="95"/>
        <v>51.1-1</v>
      </c>
      <c r="B1470">
        <f t="shared" si="96"/>
        <v>1</v>
      </c>
      <c r="C1470">
        <v>51</v>
      </c>
      <c r="D1470" t="s">
        <v>2249</v>
      </c>
      <c r="E1470" t="s">
        <v>1174</v>
      </c>
      <c r="F1470" t="s">
        <v>1175</v>
      </c>
      <c r="G1470">
        <v>48</v>
      </c>
      <c r="H1470">
        <f t="shared" si="94"/>
        <v>39360</v>
      </c>
      <c r="I1470">
        <v>3280</v>
      </c>
      <c r="J1470">
        <v>3280</v>
      </c>
      <c r="K1470">
        <v>3280</v>
      </c>
      <c r="L1470">
        <v>3280</v>
      </c>
      <c r="M1470">
        <v>3280</v>
      </c>
      <c r="N1470">
        <v>3280</v>
      </c>
      <c r="O1470">
        <v>3280</v>
      </c>
      <c r="P1470">
        <v>3280</v>
      </c>
      <c r="Q1470">
        <v>3280</v>
      </c>
      <c r="R1470">
        <v>3280</v>
      </c>
      <c r="S1470">
        <v>3280</v>
      </c>
      <c r="T1470">
        <v>3280</v>
      </c>
      <c r="U1470">
        <f t="shared" si="93"/>
        <v>1</v>
      </c>
    </row>
    <row r="1471" spans="1:21">
      <c r="A1471" t="str">
        <f t="shared" si="95"/>
        <v>51.1-2</v>
      </c>
      <c r="B1471">
        <f t="shared" si="96"/>
        <v>2</v>
      </c>
      <c r="C1471">
        <v>51</v>
      </c>
      <c r="D1471" t="s">
        <v>2250</v>
      </c>
      <c r="E1471" t="s">
        <v>1174</v>
      </c>
      <c r="F1471" t="s">
        <v>1175</v>
      </c>
      <c r="G1471">
        <v>48</v>
      </c>
      <c r="H1471">
        <f t="shared" si="94"/>
        <v>39360</v>
      </c>
      <c r="I1471">
        <v>3280</v>
      </c>
      <c r="J1471">
        <v>3280</v>
      </c>
      <c r="K1471">
        <v>3280</v>
      </c>
      <c r="L1471">
        <v>3280</v>
      </c>
      <c r="M1471">
        <v>3280</v>
      </c>
      <c r="N1471">
        <v>3280</v>
      </c>
      <c r="O1471">
        <v>3280</v>
      </c>
      <c r="P1471">
        <v>3280</v>
      </c>
      <c r="Q1471">
        <v>3280</v>
      </c>
      <c r="R1471">
        <v>3280</v>
      </c>
      <c r="S1471">
        <v>3280</v>
      </c>
      <c r="T1471">
        <v>3280</v>
      </c>
      <c r="U1471">
        <f t="shared" si="93"/>
        <v>1</v>
      </c>
    </row>
    <row r="1472" spans="1:21">
      <c r="A1472" t="str">
        <f t="shared" si="95"/>
        <v>51.1-3</v>
      </c>
      <c r="B1472">
        <f t="shared" si="96"/>
        <v>3</v>
      </c>
      <c r="C1472">
        <v>51</v>
      </c>
      <c r="D1472" t="s">
        <v>2514</v>
      </c>
      <c r="E1472" t="s">
        <v>1119</v>
      </c>
      <c r="F1472" t="s">
        <v>1175</v>
      </c>
      <c r="G1472">
        <v>24</v>
      </c>
      <c r="H1472">
        <f t="shared" si="94"/>
        <v>3000</v>
      </c>
      <c r="I1472" t="s">
        <v>2523</v>
      </c>
      <c r="J1472" t="s">
        <v>2523</v>
      </c>
      <c r="K1472" t="s">
        <v>2523</v>
      </c>
      <c r="L1472" t="s">
        <v>2523</v>
      </c>
      <c r="M1472" t="s">
        <v>2523</v>
      </c>
      <c r="N1472" t="s">
        <v>2523</v>
      </c>
      <c r="O1472" t="s">
        <v>2523</v>
      </c>
      <c r="P1472">
        <v>600</v>
      </c>
      <c r="Q1472">
        <v>600</v>
      </c>
      <c r="R1472">
        <v>600</v>
      </c>
      <c r="S1472">
        <v>600</v>
      </c>
      <c r="T1472">
        <v>600</v>
      </c>
      <c r="U1472">
        <f t="shared" si="93"/>
        <v>2</v>
      </c>
    </row>
    <row r="1473" spans="1:21">
      <c r="A1473" t="str">
        <f t="shared" si="95"/>
        <v>51.1-4</v>
      </c>
      <c r="B1473">
        <f t="shared" si="96"/>
        <v>4</v>
      </c>
      <c r="C1473">
        <v>51</v>
      </c>
      <c r="D1473" t="s">
        <v>2251</v>
      </c>
      <c r="E1473" t="s">
        <v>1119</v>
      </c>
      <c r="F1473" t="s">
        <v>1175</v>
      </c>
      <c r="G1473">
        <v>24</v>
      </c>
      <c r="H1473">
        <f t="shared" si="94"/>
        <v>4200</v>
      </c>
      <c r="I1473">
        <v>600</v>
      </c>
      <c r="J1473">
        <v>600</v>
      </c>
      <c r="K1473">
        <v>600</v>
      </c>
      <c r="L1473">
        <v>600</v>
      </c>
      <c r="M1473">
        <v>600</v>
      </c>
      <c r="N1473">
        <v>600</v>
      </c>
      <c r="O1473">
        <v>600</v>
      </c>
      <c r="P1473" t="s">
        <v>2523</v>
      </c>
      <c r="Q1473" t="s">
        <v>2523</v>
      </c>
      <c r="R1473" t="s">
        <v>2523</v>
      </c>
      <c r="S1473" t="s">
        <v>2523</v>
      </c>
      <c r="T1473" t="s">
        <v>2523</v>
      </c>
      <c r="U1473">
        <f t="shared" si="93"/>
        <v>1</v>
      </c>
    </row>
    <row r="1474" spans="1:21">
      <c r="A1474" t="str">
        <f t="shared" si="95"/>
        <v>51.1-5</v>
      </c>
      <c r="B1474">
        <f t="shared" si="96"/>
        <v>5</v>
      </c>
      <c r="C1474">
        <v>51</v>
      </c>
      <c r="D1474" t="s">
        <v>2252</v>
      </c>
      <c r="E1474" t="s">
        <v>1119</v>
      </c>
      <c r="F1474" t="s">
        <v>1175</v>
      </c>
      <c r="G1474">
        <v>24</v>
      </c>
      <c r="H1474">
        <f t="shared" si="94"/>
        <v>2400</v>
      </c>
      <c r="I1474">
        <v>600</v>
      </c>
      <c r="J1474">
        <v>600</v>
      </c>
      <c r="K1474">
        <v>600</v>
      </c>
      <c r="L1474">
        <v>600</v>
      </c>
      <c r="M1474" t="s">
        <v>2523</v>
      </c>
      <c r="N1474" t="s">
        <v>2523</v>
      </c>
      <c r="O1474" t="s">
        <v>2523</v>
      </c>
      <c r="P1474" t="s">
        <v>2523</v>
      </c>
      <c r="Q1474" t="s">
        <v>2523</v>
      </c>
      <c r="R1474" t="s">
        <v>2523</v>
      </c>
      <c r="S1474" t="s">
        <v>2523</v>
      </c>
      <c r="T1474" t="s">
        <v>2523</v>
      </c>
      <c r="U1474">
        <f t="shared" ref="U1474:U1537" si="97">COUNTIF($D:$D,D1474)</f>
        <v>1</v>
      </c>
    </row>
    <row r="1475" spans="1:21">
      <c r="A1475" t="str">
        <f t="shared" si="95"/>
        <v>51.1-6</v>
      </c>
      <c r="B1475">
        <f t="shared" si="96"/>
        <v>6</v>
      </c>
      <c r="C1475">
        <v>51</v>
      </c>
      <c r="D1475" t="s">
        <v>2253</v>
      </c>
      <c r="E1475" t="s">
        <v>1119</v>
      </c>
      <c r="F1475" t="s">
        <v>1175</v>
      </c>
      <c r="G1475">
        <v>24</v>
      </c>
      <c r="H1475">
        <f t="shared" si="94"/>
        <v>3000</v>
      </c>
      <c r="I1475">
        <v>600</v>
      </c>
      <c r="J1475">
        <v>600</v>
      </c>
      <c r="K1475">
        <v>600</v>
      </c>
      <c r="L1475">
        <v>600</v>
      </c>
      <c r="M1475">
        <v>600</v>
      </c>
      <c r="N1475" t="s">
        <v>2523</v>
      </c>
      <c r="O1475" t="s">
        <v>2523</v>
      </c>
      <c r="P1475" t="s">
        <v>2523</v>
      </c>
      <c r="Q1475" t="s">
        <v>2523</v>
      </c>
      <c r="R1475" t="s">
        <v>2523</v>
      </c>
      <c r="S1475" t="s">
        <v>2523</v>
      </c>
      <c r="T1475" t="s">
        <v>2523</v>
      </c>
      <c r="U1475">
        <f t="shared" si="97"/>
        <v>1</v>
      </c>
    </row>
    <row r="1476" spans="1:21">
      <c r="A1476" t="str">
        <f t="shared" si="95"/>
        <v>51.1-7</v>
      </c>
      <c r="B1476">
        <f t="shared" si="96"/>
        <v>7</v>
      </c>
      <c r="C1476">
        <v>51</v>
      </c>
      <c r="D1476" t="s">
        <v>2254</v>
      </c>
      <c r="E1476" t="s">
        <v>1119</v>
      </c>
      <c r="F1476" t="s">
        <v>1175</v>
      </c>
      <c r="G1476">
        <v>24</v>
      </c>
      <c r="H1476">
        <f t="shared" si="94"/>
        <v>7200</v>
      </c>
      <c r="I1476">
        <v>600</v>
      </c>
      <c r="J1476">
        <v>600</v>
      </c>
      <c r="K1476">
        <v>600</v>
      </c>
      <c r="L1476">
        <v>600</v>
      </c>
      <c r="M1476">
        <v>600</v>
      </c>
      <c r="N1476">
        <v>600</v>
      </c>
      <c r="O1476">
        <v>600</v>
      </c>
      <c r="P1476">
        <v>600</v>
      </c>
      <c r="Q1476">
        <v>600</v>
      </c>
      <c r="R1476">
        <v>600</v>
      </c>
      <c r="S1476">
        <v>600</v>
      </c>
      <c r="T1476">
        <v>600</v>
      </c>
      <c r="U1476">
        <f t="shared" si="97"/>
        <v>1</v>
      </c>
    </row>
    <row r="1477" spans="1:21">
      <c r="A1477" t="str">
        <f t="shared" si="95"/>
        <v>51.1-8</v>
      </c>
      <c r="B1477">
        <f t="shared" si="96"/>
        <v>8</v>
      </c>
      <c r="C1477">
        <v>51</v>
      </c>
      <c r="D1477" t="s">
        <v>2255</v>
      </c>
      <c r="E1477" t="s">
        <v>1119</v>
      </c>
      <c r="F1477" t="s">
        <v>1175</v>
      </c>
      <c r="G1477">
        <v>24</v>
      </c>
      <c r="H1477">
        <f t="shared" si="94"/>
        <v>2400</v>
      </c>
      <c r="I1477">
        <v>600</v>
      </c>
      <c r="J1477">
        <v>600</v>
      </c>
      <c r="K1477">
        <v>600</v>
      </c>
      <c r="L1477">
        <v>600</v>
      </c>
      <c r="M1477" t="s">
        <v>2523</v>
      </c>
      <c r="N1477" t="s">
        <v>2523</v>
      </c>
      <c r="O1477" t="s">
        <v>2523</v>
      </c>
      <c r="P1477" t="s">
        <v>2523</v>
      </c>
      <c r="Q1477" t="s">
        <v>2523</v>
      </c>
      <c r="R1477" t="s">
        <v>2523</v>
      </c>
      <c r="S1477" t="s">
        <v>2523</v>
      </c>
      <c r="T1477" t="s">
        <v>2523</v>
      </c>
      <c r="U1477">
        <f t="shared" si="97"/>
        <v>1</v>
      </c>
    </row>
    <row r="1478" spans="1:21">
      <c r="A1478" t="str">
        <f t="shared" si="95"/>
        <v>51.1-9</v>
      </c>
      <c r="B1478">
        <f t="shared" si="96"/>
        <v>9</v>
      </c>
      <c r="C1478">
        <v>51</v>
      </c>
      <c r="D1478" t="s">
        <v>2873</v>
      </c>
      <c r="E1478" t="s">
        <v>1119</v>
      </c>
      <c r="F1478" t="s">
        <v>1175</v>
      </c>
      <c r="G1478">
        <v>24</v>
      </c>
      <c r="H1478">
        <f t="shared" si="94"/>
        <v>600</v>
      </c>
      <c r="I1478" t="s">
        <v>2523</v>
      </c>
      <c r="J1478" t="s">
        <v>2523</v>
      </c>
      <c r="K1478" t="s">
        <v>2523</v>
      </c>
      <c r="L1478" t="s">
        <v>2523</v>
      </c>
      <c r="M1478" t="s">
        <v>2523</v>
      </c>
      <c r="N1478" t="s">
        <v>2523</v>
      </c>
      <c r="O1478" t="s">
        <v>2523</v>
      </c>
      <c r="P1478" t="s">
        <v>2523</v>
      </c>
      <c r="Q1478" t="s">
        <v>2523</v>
      </c>
      <c r="R1478" t="s">
        <v>2523</v>
      </c>
      <c r="S1478" t="s">
        <v>2523</v>
      </c>
      <c r="T1478">
        <v>600</v>
      </c>
      <c r="U1478">
        <f t="shared" si="97"/>
        <v>1</v>
      </c>
    </row>
    <row r="1479" spans="1:21">
      <c r="A1479" t="str">
        <f t="shared" si="95"/>
        <v>51.1-10</v>
      </c>
      <c r="B1479">
        <f t="shared" si="96"/>
        <v>10</v>
      </c>
      <c r="C1479">
        <v>51</v>
      </c>
      <c r="D1479" t="s">
        <v>2256</v>
      </c>
      <c r="E1479" t="s">
        <v>1119</v>
      </c>
      <c r="F1479" t="s">
        <v>1175</v>
      </c>
      <c r="G1479">
        <v>24</v>
      </c>
      <c r="H1479">
        <f t="shared" ref="H1479:H1542" si="98">SUM(I1479:T1479)</f>
        <v>1800</v>
      </c>
      <c r="I1479">
        <v>600</v>
      </c>
      <c r="J1479">
        <v>600</v>
      </c>
      <c r="K1479">
        <v>600</v>
      </c>
      <c r="L1479" t="s">
        <v>2523</v>
      </c>
      <c r="M1479" t="s">
        <v>2523</v>
      </c>
      <c r="N1479" t="s">
        <v>2523</v>
      </c>
      <c r="O1479" t="s">
        <v>2523</v>
      </c>
      <c r="P1479" t="s">
        <v>2523</v>
      </c>
      <c r="Q1479" t="s">
        <v>2523</v>
      </c>
      <c r="R1479" t="s">
        <v>2523</v>
      </c>
      <c r="S1479" t="s">
        <v>2523</v>
      </c>
      <c r="T1479" t="s">
        <v>2523</v>
      </c>
      <c r="U1479">
        <f t="shared" si="97"/>
        <v>1</v>
      </c>
    </row>
    <row r="1480" spans="1:21">
      <c r="A1480" t="str">
        <f t="shared" si="95"/>
        <v>51.1-11</v>
      </c>
      <c r="B1480">
        <f t="shared" si="96"/>
        <v>11</v>
      </c>
      <c r="C1480">
        <v>51</v>
      </c>
      <c r="D1480" t="s">
        <v>2257</v>
      </c>
      <c r="E1480" t="s">
        <v>1119</v>
      </c>
      <c r="F1480" t="s">
        <v>1175</v>
      </c>
      <c r="G1480">
        <v>24</v>
      </c>
      <c r="H1480">
        <f t="shared" si="98"/>
        <v>7200</v>
      </c>
      <c r="I1480">
        <v>600</v>
      </c>
      <c r="J1480">
        <v>600</v>
      </c>
      <c r="K1480">
        <v>600</v>
      </c>
      <c r="L1480">
        <v>600</v>
      </c>
      <c r="M1480">
        <v>600</v>
      </c>
      <c r="N1480">
        <v>600</v>
      </c>
      <c r="O1480">
        <v>600</v>
      </c>
      <c r="P1480">
        <v>600</v>
      </c>
      <c r="Q1480">
        <v>600</v>
      </c>
      <c r="R1480">
        <v>600</v>
      </c>
      <c r="S1480">
        <v>600</v>
      </c>
      <c r="T1480">
        <v>600</v>
      </c>
      <c r="U1480">
        <f t="shared" si="97"/>
        <v>1</v>
      </c>
    </row>
    <row r="1481" spans="1:21">
      <c r="A1481" t="str">
        <f t="shared" si="95"/>
        <v>51.1-12</v>
      </c>
      <c r="B1481">
        <f t="shared" si="96"/>
        <v>12</v>
      </c>
      <c r="C1481">
        <v>51</v>
      </c>
      <c r="D1481" t="s">
        <v>2874</v>
      </c>
      <c r="E1481" t="s">
        <v>1119</v>
      </c>
      <c r="F1481" t="s">
        <v>1175</v>
      </c>
      <c r="G1481">
        <v>24</v>
      </c>
      <c r="H1481">
        <f t="shared" si="98"/>
        <v>600</v>
      </c>
      <c r="I1481" t="s">
        <v>2523</v>
      </c>
      <c r="J1481" t="s">
        <v>2523</v>
      </c>
      <c r="K1481" t="s">
        <v>2523</v>
      </c>
      <c r="L1481" t="s">
        <v>2523</v>
      </c>
      <c r="M1481" t="s">
        <v>2523</v>
      </c>
      <c r="N1481" t="s">
        <v>2523</v>
      </c>
      <c r="O1481" t="s">
        <v>2523</v>
      </c>
      <c r="P1481" t="s">
        <v>2523</v>
      </c>
      <c r="Q1481" t="s">
        <v>2523</v>
      </c>
      <c r="R1481" t="s">
        <v>2523</v>
      </c>
      <c r="S1481" t="s">
        <v>2523</v>
      </c>
      <c r="T1481">
        <v>600</v>
      </c>
      <c r="U1481">
        <f t="shared" si="97"/>
        <v>1</v>
      </c>
    </row>
    <row r="1482" spans="1:21">
      <c r="A1482" t="str">
        <f t="shared" si="95"/>
        <v>51.1-13</v>
      </c>
      <c r="B1482">
        <f t="shared" si="96"/>
        <v>13</v>
      </c>
      <c r="C1482">
        <v>51</v>
      </c>
      <c r="D1482" t="s">
        <v>2258</v>
      </c>
      <c r="E1482" t="s">
        <v>1119</v>
      </c>
      <c r="F1482" t="s">
        <v>1175</v>
      </c>
      <c r="G1482">
        <v>24</v>
      </c>
      <c r="H1482">
        <f t="shared" si="98"/>
        <v>2400</v>
      </c>
      <c r="I1482">
        <v>600</v>
      </c>
      <c r="J1482">
        <v>600</v>
      </c>
      <c r="K1482">
        <v>600</v>
      </c>
      <c r="L1482">
        <v>600</v>
      </c>
      <c r="M1482" t="s">
        <v>2523</v>
      </c>
      <c r="N1482" t="s">
        <v>2523</v>
      </c>
      <c r="O1482" t="s">
        <v>2523</v>
      </c>
      <c r="P1482" t="s">
        <v>2523</v>
      </c>
      <c r="Q1482" t="s">
        <v>2523</v>
      </c>
      <c r="R1482" t="s">
        <v>2523</v>
      </c>
      <c r="S1482" t="s">
        <v>2523</v>
      </c>
      <c r="T1482" t="s">
        <v>2523</v>
      </c>
      <c r="U1482">
        <f t="shared" si="97"/>
        <v>1</v>
      </c>
    </row>
    <row r="1483" spans="1:21">
      <c r="A1483" t="str">
        <f t="shared" si="95"/>
        <v>51.1-14</v>
      </c>
      <c r="B1483">
        <f t="shared" si="96"/>
        <v>14</v>
      </c>
      <c r="C1483">
        <v>51</v>
      </c>
      <c r="D1483" t="s">
        <v>2259</v>
      </c>
      <c r="E1483" t="s">
        <v>1119</v>
      </c>
      <c r="F1483" t="s">
        <v>1175</v>
      </c>
      <c r="G1483">
        <v>24</v>
      </c>
      <c r="H1483">
        <f t="shared" si="98"/>
        <v>2400</v>
      </c>
      <c r="I1483">
        <v>600</v>
      </c>
      <c r="J1483">
        <v>600</v>
      </c>
      <c r="K1483">
        <v>600</v>
      </c>
      <c r="L1483">
        <v>600</v>
      </c>
      <c r="M1483" t="s">
        <v>2523</v>
      </c>
      <c r="N1483" t="s">
        <v>2523</v>
      </c>
      <c r="O1483" t="s">
        <v>2523</v>
      </c>
      <c r="P1483" t="s">
        <v>2523</v>
      </c>
      <c r="Q1483" t="s">
        <v>2523</v>
      </c>
      <c r="R1483" t="s">
        <v>2523</v>
      </c>
      <c r="S1483" t="s">
        <v>2523</v>
      </c>
      <c r="T1483" t="s">
        <v>2523</v>
      </c>
      <c r="U1483">
        <f t="shared" si="97"/>
        <v>1</v>
      </c>
    </row>
    <row r="1484" spans="1:21">
      <c r="A1484" t="str">
        <f t="shared" ref="A1484:A1547" si="99">CONCATENATE(C1484,".1-",B1484)</f>
        <v>51.1-15</v>
      </c>
      <c r="B1484">
        <f t="shared" ref="B1484:B1547" si="100">IF(C1484&lt;&gt;C1483,1,B1483+1)</f>
        <v>15</v>
      </c>
      <c r="C1484">
        <v>51</v>
      </c>
      <c r="D1484" t="s">
        <v>2260</v>
      </c>
      <c r="E1484" t="s">
        <v>1119</v>
      </c>
      <c r="F1484" t="s">
        <v>1175</v>
      </c>
      <c r="G1484">
        <v>24</v>
      </c>
      <c r="H1484">
        <f t="shared" si="98"/>
        <v>3000</v>
      </c>
      <c r="I1484">
        <v>600</v>
      </c>
      <c r="J1484">
        <v>600</v>
      </c>
      <c r="K1484">
        <v>600</v>
      </c>
      <c r="L1484">
        <v>600</v>
      </c>
      <c r="M1484">
        <v>600</v>
      </c>
      <c r="N1484" t="s">
        <v>2523</v>
      </c>
      <c r="O1484" t="s">
        <v>2523</v>
      </c>
      <c r="P1484" t="s">
        <v>2523</v>
      </c>
      <c r="Q1484" t="s">
        <v>2523</v>
      </c>
      <c r="R1484" t="s">
        <v>2523</v>
      </c>
      <c r="S1484" t="s">
        <v>2523</v>
      </c>
      <c r="T1484" t="s">
        <v>2523</v>
      </c>
      <c r="U1484">
        <f t="shared" si="97"/>
        <v>1</v>
      </c>
    </row>
    <row r="1485" spans="1:21">
      <c r="A1485" t="str">
        <f t="shared" si="99"/>
        <v>51.1-16</v>
      </c>
      <c r="B1485">
        <f t="shared" si="100"/>
        <v>16</v>
      </c>
      <c r="C1485">
        <v>51</v>
      </c>
      <c r="D1485" t="s">
        <v>2261</v>
      </c>
      <c r="E1485" t="s">
        <v>1119</v>
      </c>
      <c r="F1485" t="s">
        <v>1175</v>
      </c>
      <c r="G1485">
        <v>24</v>
      </c>
      <c r="H1485">
        <f t="shared" si="98"/>
        <v>7200</v>
      </c>
      <c r="I1485">
        <v>600</v>
      </c>
      <c r="J1485">
        <v>600</v>
      </c>
      <c r="K1485">
        <v>600</v>
      </c>
      <c r="L1485">
        <v>600</v>
      </c>
      <c r="M1485">
        <v>600</v>
      </c>
      <c r="N1485">
        <v>600</v>
      </c>
      <c r="O1485">
        <v>600</v>
      </c>
      <c r="P1485">
        <v>600</v>
      </c>
      <c r="Q1485">
        <v>600</v>
      </c>
      <c r="R1485">
        <v>600</v>
      </c>
      <c r="S1485">
        <v>600</v>
      </c>
      <c r="T1485">
        <v>600</v>
      </c>
      <c r="U1485">
        <f t="shared" si="97"/>
        <v>1</v>
      </c>
    </row>
    <row r="1486" spans="1:21">
      <c r="A1486" t="str">
        <f t="shared" si="99"/>
        <v>51.1-17</v>
      </c>
      <c r="B1486">
        <f t="shared" si="100"/>
        <v>17</v>
      </c>
      <c r="C1486">
        <v>51</v>
      </c>
      <c r="D1486" t="s">
        <v>2513</v>
      </c>
      <c r="E1486" t="s">
        <v>1119</v>
      </c>
      <c r="F1486" t="s">
        <v>1175</v>
      </c>
      <c r="G1486">
        <v>24</v>
      </c>
      <c r="H1486">
        <f t="shared" si="98"/>
        <v>4800</v>
      </c>
      <c r="I1486" t="s">
        <v>2523</v>
      </c>
      <c r="J1486" t="s">
        <v>2523</v>
      </c>
      <c r="K1486" t="s">
        <v>2523</v>
      </c>
      <c r="L1486" t="s">
        <v>2523</v>
      </c>
      <c r="M1486">
        <v>600</v>
      </c>
      <c r="N1486">
        <v>600</v>
      </c>
      <c r="O1486">
        <v>600</v>
      </c>
      <c r="P1486">
        <v>600</v>
      </c>
      <c r="Q1486">
        <v>600</v>
      </c>
      <c r="R1486">
        <v>600</v>
      </c>
      <c r="S1486">
        <v>600</v>
      </c>
      <c r="T1486">
        <v>600</v>
      </c>
      <c r="U1486">
        <f t="shared" si="97"/>
        <v>1</v>
      </c>
    </row>
    <row r="1487" spans="1:21">
      <c r="A1487" t="str">
        <f t="shared" si="99"/>
        <v>51.1-18</v>
      </c>
      <c r="B1487">
        <f t="shared" si="100"/>
        <v>18</v>
      </c>
      <c r="C1487">
        <v>51</v>
      </c>
      <c r="D1487" t="s">
        <v>2514</v>
      </c>
      <c r="E1487" t="s">
        <v>1121</v>
      </c>
      <c r="F1487" t="s">
        <v>1175</v>
      </c>
      <c r="G1487">
        <v>24</v>
      </c>
      <c r="H1487">
        <f t="shared" si="98"/>
        <v>11150</v>
      </c>
      <c r="I1487" t="s">
        <v>2523</v>
      </c>
      <c r="J1487" t="s">
        <v>2523</v>
      </c>
      <c r="K1487">
        <v>2230</v>
      </c>
      <c r="L1487">
        <v>2230</v>
      </c>
      <c r="M1487">
        <v>2230</v>
      </c>
      <c r="N1487">
        <v>2230</v>
      </c>
      <c r="O1487">
        <v>2230</v>
      </c>
      <c r="P1487" t="s">
        <v>2523</v>
      </c>
      <c r="Q1487" t="s">
        <v>2523</v>
      </c>
      <c r="R1487" t="s">
        <v>2523</v>
      </c>
      <c r="S1487" t="s">
        <v>2523</v>
      </c>
      <c r="T1487" t="s">
        <v>2523</v>
      </c>
      <c r="U1487">
        <f t="shared" si="97"/>
        <v>2</v>
      </c>
    </row>
    <row r="1488" spans="1:21">
      <c r="A1488" t="str">
        <f t="shared" si="99"/>
        <v>51.1-19</v>
      </c>
      <c r="B1488">
        <f t="shared" si="100"/>
        <v>19</v>
      </c>
      <c r="C1488">
        <v>51</v>
      </c>
      <c r="D1488" t="s">
        <v>2262</v>
      </c>
      <c r="E1488" t="s">
        <v>1121</v>
      </c>
      <c r="F1488" t="s">
        <v>1175</v>
      </c>
      <c r="G1488">
        <v>24</v>
      </c>
      <c r="H1488">
        <f t="shared" si="98"/>
        <v>26760</v>
      </c>
      <c r="I1488">
        <v>2230</v>
      </c>
      <c r="J1488">
        <v>2230</v>
      </c>
      <c r="K1488">
        <v>2230</v>
      </c>
      <c r="L1488">
        <v>2230</v>
      </c>
      <c r="M1488">
        <v>2230</v>
      </c>
      <c r="N1488">
        <v>2230</v>
      </c>
      <c r="O1488">
        <v>2230</v>
      </c>
      <c r="P1488">
        <v>2230</v>
      </c>
      <c r="Q1488">
        <v>2230</v>
      </c>
      <c r="R1488">
        <v>2230</v>
      </c>
      <c r="S1488">
        <v>2230</v>
      </c>
      <c r="T1488">
        <v>2230</v>
      </c>
      <c r="U1488">
        <f t="shared" si="97"/>
        <v>1</v>
      </c>
    </row>
    <row r="1489" spans="1:21">
      <c r="A1489" t="str">
        <f t="shared" si="99"/>
        <v>51.1-20</v>
      </c>
      <c r="B1489">
        <f t="shared" si="100"/>
        <v>20</v>
      </c>
      <c r="C1489">
        <v>51</v>
      </c>
      <c r="D1489" t="s">
        <v>2263</v>
      </c>
      <c r="E1489" t="s">
        <v>1121</v>
      </c>
      <c r="F1489" t="s">
        <v>1175</v>
      </c>
      <c r="G1489">
        <v>24</v>
      </c>
      <c r="H1489">
        <f t="shared" si="98"/>
        <v>26760</v>
      </c>
      <c r="I1489">
        <v>2230</v>
      </c>
      <c r="J1489">
        <v>2230</v>
      </c>
      <c r="K1489">
        <v>2230</v>
      </c>
      <c r="L1489">
        <v>2230</v>
      </c>
      <c r="M1489">
        <v>2230</v>
      </c>
      <c r="N1489">
        <v>2230</v>
      </c>
      <c r="O1489">
        <v>2230</v>
      </c>
      <c r="P1489">
        <v>2230</v>
      </c>
      <c r="Q1489">
        <v>2230</v>
      </c>
      <c r="R1489">
        <v>2230</v>
      </c>
      <c r="S1489">
        <v>2230</v>
      </c>
      <c r="T1489">
        <v>2230</v>
      </c>
      <c r="U1489">
        <f t="shared" si="97"/>
        <v>1</v>
      </c>
    </row>
    <row r="1490" spans="1:21">
      <c r="A1490" t="str">
        <f t="shared" si="99"/>
        <v>51.1-21</v>
      </c>
      <c r="B1490">
        <f t="shared" si="100"/>
        <v>21</v>
      </c>
      <c r="C1490">
        <v>51</v>
      </c>
      <c r="D1490" t="s">
        <v>2264</v>
      </c>
      <c r="E1490" t="s">
        <v>1121</v>
      </c>
      <c r="F1490" t="s">
        <v>1175</v>
      </c>
      <c r="G1490">
        <v>24</v>
      </c>
      <c r="H1490">
        <f t="shared" si="98"/>
        <v>8920</v>
      </c>
      <c r="I1490">
        <v>2230</v>
      </c>
      <c r="J1490">
        <v>2230</v>
      </c>
      <c r="K1490">
        <v>2230</v>
      </c>
      <c r="L1490">
        <v>2230</v>
      </c>
      <c r="M1490" t="s">
        <v>2523</v>
      </c>
      <c r="N1490" t="s">
        <v>2523</v>
      </c>
      <c r="O1490" t="s">
        <v>2523</v>
      </c>
      <c r="P1490" t="s">
        <v>2523</v>
      </c>
      <c r="Q1490" t="s">
        <v>2523</v>
      </c>
      <c r="R1490" t="s">
        <v>2523</v>
      </c>
      <c r="S1490" t="s">
        <v>2523</v>
      </c>
      <c r="T1490" t="s">
        <v>2523</v>
      </c>
      <c r="U1490">
        <f t="shared" si="97"/>
        <v>1</v>
      </c>
    </row>
    <row r="1491" spans="1:21">
      <c r="A1491" t="str">
        <f t="shared" si="99"/>
        <v>51.1-22</v>
      </c>
      <c r="B1491">
        <f t="shared" si="100"/>
        <v>22</v>
      </c>
      <c r="C1491">
        <v>51</v>
      </c>
      <c r="D1491" t="s">
        <v>2265</v>
      </c>
      <c r="E1491" t="s">
        <v>1121</v>
      </c>
      <c r="F1491" t="s">
        <v>1175</v>
      </c>
      <c r="G1491">
        <v>24</v>
      </c>
      <c r="H1491">
        <f t="shared" si="98"/>
        <v>26760</v>
      </c>
      <c r="I1491">
        <v>2230</v>
      </c>
      <c r="J1491">
        <v>2230</v>
      </c>
      <c r="K1491">
        <v>2230</v>
      </c>
      <c r="L1491">
        <v>2230</v>
      </c>
      <c r="M1491">
        <v>2230</v>
      </c>
      <c r="N1491">
        <v>2230</v>
      </c>
      <c r="O1491">
        <v>2230</v>
      </c>
      <c r="P1491">
        <v>2230</v>
      </c>
      <c r="Q1491">
        <v>2230</v>
      </c>
      <c r="R1491">
        <v>2230</v>
      </c>
      <c r="S1491">
        <v>2230</v>
      </c>
      <c r="T1491">
        <v>2230</v>
      </c>
      <c r="U1491">
        <f t="shared" si="97"/>
        <v>1</v>
      </c>
    </row>
    <row r="1492" spans="1:21">
      <c r="A1492" t="str">
        <f t="shared" si="99"/>
        <v>51.1-23</v>
      </c>
      <c r="B1492">
        <f t="shared" si="100"/>
        <v>23</v>
      </c>
      <c r="C1492">
        <v>51</v>
      </c>
      <c r="D1492" t="s">
        <v>2266</v>
      </c>
      <c r="E1492" t="s">
        <v>1178</v>
      </c>
      <c r="F1492" t="s">
        <v>1175</v>
      </c>
      <c r="G1492">
        <v>12</v>
      </c>
      <c r="H1492">
        <f t="shared" si="98"/>
        <v>73320</v>
      </c>
      <c r="I1492">
        <v>6110</v>
      </c>
      <c r="J1492">
        <v>6110</v>
      </c>
      <c r="K1492">
        <v>6110</v>
      </c>
      <c r="L1492">
        <v>6110</v>
      </c>
      <c r="M1492">
        <v>6110</v>
      </c>
      <c r="N1492">
        <v>6110</v>
      </c>
      <c r="O1492">
        <v>6110</v>
      </c>
      <c r="P1492">
        <v>6110</v>
      </c>
      <c r="Q1492">
        <v>6110</v>
      </c>
      <c r="R1492">
        <v>6110</v>
      </c>
      <c r="S1492">
        <v>6110</v>
      </c>
      <c r="T1492">
        <v>6110</v>
      </c>
      <c r="U1492">
        <f t="shared" si="97"/>
        <v>1</v>
      </c>
    </row>
    <row r="1493" spans="1:21">
      <c r="A1493" t="str">
        <f t="shared" si="99"/>
        <v>51.1-24</v>
      </c>
      <c r="B1493">
        <f t="shared" si="100"/>
        <v>24</v>
      </c>
      <c r="C1493">
        <v>51</v>
      </c>
      <c r="D1493" t="s">
        <v>2247</v>
      </c>
      <c r="E1493" t="s">
        <v>1124</v>
      </c>
      <c r="F1493" t="s">
        <v>1171</v>
      </c>
      <c r="G1493">
        <v>60</v>
      </c>
      <c r="H1493">
        <f t="shared" si="98"/>
        <v>9840</v>
      </c>
      <c r="I1493">
        <v>820</v>
      </c>
      <c r="J1493">
        <v>820</v>
      </c>
      <c r="K1493">
        <v>820</v>
      </c>
      <c r="L1493">
        <v>820</v>
      </c>
      <c r="M1493">
        <v>820</v>
      </c>
      <c r="N1493">
        <v>820</v>
      </c>
      <c r="O1493">
        <v>820</v>
      </c>
      <c r="P1493">
        <v>820</v>
      </c>
      <c r="Q1493">
        <v>820</v>
      </c>
      <c r="R1493">
        <v>820</v>
      </c>
      <c r="S1493">
        <v>820</v>
      </c>
      <c r="T1493">
        <v>820</v>
      </c>
      <c r="U1493">
        <f t="shared" si="97"/>
        <v>1</v>
      </c>
    </row>
    <row r="1494" spans="1:21">
      <c r="A1494" t="str">
        <f t="shared" si="99"/>
        <v>51.1-25</v>
      </c>
      <c r="B1494">
        <f t="shared" si="100"/>
        <v>25</v>
      </c>
      <c r="C1494">
        <v>51</v>
      </c>
      <c r="D1494" t="s">
        <v>2248</v>
      </c>
      <c r="E1494" t="s">
        <v>1120</v>
      </c>
      <c r="F1494" t="s">
        <v>1171</v>
      </c>
      <c r="G1494">
        <v>60</v>
      </c>
      <c r="H1494">
        <f t="shared" si="98"/>
        <v>5600</v>
      </c>
      <c r="I1494">
        <v>2800</v>
      </c>
      <c r="J1494">
        <v>2800</v>
      </c>
      <c r="K1494" t="s">
        <v>2523</v>
      </c>
      <c r="L1494" t="s">
        <v>2523</v>
      </c>
      <c r="M1494" t="s">
        <v>2523</v>
      </c>
      <c r="N1494" t="s">
        <v>2523</v>
      </c>
      <c r="O1494" t="s">
        <v>2523</v>
      </c>
      <c r="P1494" t="s">
        <v>2523</v>
      </c>
      <c r="Q1494" t="s">
        <v>2523</v>
      </c>
      <c r="R1494" t="s">
        <v>2523</v>
      </c>
      <c r="S1494" t="s">
        <v>2523</v>
      </c>
      <c r="T1494" t="s">
        <v>2523</v>
      </c>
      <c r="U1494">
        <f t="shared" si="97"/>
        <v>1</v>
      </c>
    </row>
    <row r="1495" spans="1:21">
      <c r="A1495" t="str">
        <f t="shared" si="99"/>
        <v>51.1-26</v>
      </c>
      <c r="B1495">
        <f t="shared" si="100"/>
        <v>26</v>
      </c>
      <c r="C1495">
        <v>51</v>
      </c>
      <c r="D1495" t="s">
        <v>2515</v>
      </c>
      <c r="E1495" t="s">
        <v>1120</v>
      </c>
      <c r="F1495" t="s">
        <v>1171</v>
      </c>
      <c r="G1495">
        <v>60</v>
      </c>
      <c r="H1495">
        <f t="shared" si="98"/>
        <v>22400</v>
      </c>
      <c r="I1495" t="s">
        <v>2523</v>
      </c>
      <c r="J1495" t="s">
        <v>2523</v>
      </c>
      <c r="K1495" t="s">
        <v>2523</v>
      </c>
      <c r="L1495" t="s">
        <v>2523</v>
      </c>
      <c r="M1495">
        <v>2800</v>
      </c>
      <c r="N1495">
        <v>2800</v>
      </c>
      <c r="O1495">
        <v>2800</v>
      </c>
      <c r="P1495">
        <v>2800</v>
      </c>
      <c r="Q1495">
        <v>2800</v>
      </c>
      <c r="R1495">
        <v>2800</v>
      </c>
      <c r="S1495">
        <v>2800</v>
      </c>
      <c r="T1495">
        <v>2800</v>
      </c>
      <c r="U1495">
        <f t="shared" si="97"/>
        <v>1</v>
      </c>
    </row>
    <row r="1496" spans="1:21">
      <c r="A1496" t="str">
        <f t="shared" si="99"/>
        <v>51.1-27</v>
      </c>
      <c r="B1496">
        <f t="shared" si="100"/>
        <v>27</v>
      </c>
      <c r="C1496">
        <v>51</v>
      </c>
      <c r="D1496" t="s">
        <v>2267</v>
      </c>
      <c r="E1496" t="s">
        <v>1122</v>
      </c>
      <c r="F1496" t="s">
        <v>1171</v>
      </c>
      <c r="G1496">
        <v>30</v>
      </c>
      <c r="H1496">
        <f t="shared" si="98"/>
        <v>93000</v>
      </c>
      <c r="I1496">
        <v>7750</v>
      </c>
      <c r="J1496">
        <v>7750</v>
      </c>
      <c r="K1496">
        <v>7750</v>
      </c>
      <c r="L1496">
        <v>7750</v>
      </c>
      <c r="M1496">
        <v>7750</v>
      </c>
      <c r="N1496">
        <v>7750</v>
      </c>
      <c r="O1496">
        <v>7750</v>
      </c>
      <c r="P1496">
        <v>7750</v>
      </c>
      <c r="Q1496">
        <v>7750</v>
      </c>
      <c r="R1496">
        <v>7750</v>
      </c>
      <c r="S1496">
        <v>7750</v>
      </c>
      <c r="T1496">
        <v>7750</v>
      </c>
      <c r="U1496">
        <f t="shared" si="97"/>
        <v>1</v>
      </c>
    </row>
    <row r="1497" spans="1:21">
      <c r="A1497" t="str">
        <f t="shared" si="99"/>
        <v>52.1-1</v>
      </c>
      <c r="B1497">
        <f t="shared" si="100"/>
        <v>1</v>
      </c>
      <c r="C1497">
        <v>52</v>
      </c>
      <c r="D1497" t="s">
        <v>2270</v>
      </c>
      <c r="E1497" t="s">
        <v>1174</v>
      </c>
      <c r="F1497" t="s">
        <v>1175</v>
      </c>
      <c r="G1497">
        <v>48</v>
      </c>
      <c r="H1497">
        <f t="shared" si="98"/>
        <v>39360</v>
      </c>
      <c r="I1497">
        <v>3280</v>
      </c>
      <c r="J1497">
        <v>3280</v>
      </c>
      <c r="K1497">
        <v>3280</v>
      </c>
      <c r="L1497">
        <v>3280</v>
      </c>
      <c r="M1497">
        <v>3280</v>
      </c>
      <c r="N1497">
        <v>3280</v>
      </c>
      <c r="O1497">
        <v>3280</v>
      </c>
      <c r="P1497">
        <v>3280</v>
      </c>
      <c r="Q1497">
        <v>3280</v>
      </c>
      <c r="R1497">
        <v>3280</v>
      </c>
      <c r="S1497">
        <v>3280</v>
      </c>
      <c r="T1497">
        <v>3280</v>
      </c>
      <c r="U1497">
        <f t="shared" si="97"/>
        <v>1</v>
      </c>
    </row>
    <row r="1498" spans="1:21">
      <c r="A1498" t="str">
        <f t="shared" si="99"/>
        <v>52.1-2</v>
      </c>
      <c r="B1498">
        <f t="shared" si="100"/>
        <v>2</v>
      </c>
      <c r="C1498">
        <v>52</v>
      </c>
      <c r="D1498" t="s">
        <v>2287</v>
      </c>
      <c r="E1498" t="s">
        <v>1174</v>
      </c>
      <c r="F1498" t="s">
        <v>1175</v>
      </c>
      <c r="G1498">
        <v>48</v>
      </c>
      <c r="H1498">
        <f t="shared" si="98"/>
        <v>6560</v>
      </c>
      <c r="I1498" t="s">
        <v>2523</v>
      </c>
      <c r="J1498" t="s">
        <v>2523</v>
      </c>
      <c r="K1498" t="s">
        <v>2523</v>
      </c>
      <c r="L1498" t="s">
        <v>2523</v>
      </c>
      <c r="M1498" t="s">
        <v>2523</v>
      </c>
      <c r="N1498" t="s">
        <v>2523</v>
      </c>
      <c r="O1498" t="s">
        <v>2523</v>
      </c>
      <c r="P1498" t="s">
        <v>2523</v>
      </c>
      <c r="Q1498" t="s">
        <v>2523</v>
      </c>
      <c r="R1498" t="s">
        <v>2523</v>
      </c>
      <c r="S1498">
        <v>3280</v>
      </c>
      <c r="T1498">
        <v>3280</v>
      </c>
      <c r="U1498">
        <f t="shared" si="97"/>
        <v>2</v>
      </c>
    </row>
    <row r="1499" spans="1:21">
      <c r="A1499" t="str">
        <f t="shared" si="99"/>
        <v>52.1-3</v>
      </c>
      <c r="B1499">
        <f t="shared" si="100"/>
        <v>3</v>
      </c>
      <c r="C1499">
        <v>52</v>
      </c>
      <c r="D1499" t="s">
        <v>2271</v>
      </c>
      <c r="E1499" t="s">
        <v>1174</v>
      </c>
      <c r="F1499" t="s">
        <v>1175</v>
      </c>
      <c r="G1499">
        <v>48</v>
      </c>
      <c r="H1499">
        <f t="shared" si="98"/>
        <v>39360</v>
      </c>
      <c r="I1499">
        <v>3280</v>
      </c>
      <c r="J1499">
        <v>3280</v>
      </c>
      <c r="K1499">
        <v>3280</v>
      </c>
      <c r="L1499">
        <v>3280</v>
      </c>
      <c r="M1499">
        <v>3280</v>
      </c>
      <c r="N1499">
        <v>3280</v>
      </c>
      <c r="O1499">
        <v>3280</v>
      </c>
      <c r="P1499">
        <v>3280</v>
      </c>
      <c r="Q1499">
        <v>3280</v>
      </c>
      <c r="R1499">
        <v>3280</v>
      </c>
      <c r="S1499">
        <v>3280</v>
      </c>
      <c r="T1499">
        <v>3280</v>
      </c>
      <c r="U1499">
        <f t="shared" si="97"/>
        <v>1</v>
      </c>
    </row>
    <row r="1500" spans="1:21">
      <c r="A1500" t="str">
        <f t="shared" si="99"/>
        <v>52.1-4</v>
      </c>
      <c r="B1500">
        <f t="shared" si="100"/>
        <v>4</v>
      </c>
      <c r="C1500">
        <v>52</v>
      </c>
      <c r="D1500" t="s">
        <v>2875</v>
      </c>
      <c r="E1500" t="s">
        <v>1119</v>
      </c>
      <c r="F1500" t="s">
        <v>1175</v>
      </c>
      <c r="G1500">
        <v>24</v>
      </c>
      <c r="H1500">
        <f t="shared" si="98"/>
        <v>600</v>
      </c>
      <c r="I1500" t="s">
        <v>2523</v>
      </c>
      <c r="J1500" t="s">
        <v>2523</v>
      </c>
      <c r="K1500" t="s">
        <v>2523</v>
      </c>
      <c r="L1500" t="s">
        <v>2523</v>
      </c>
      <c r="M1500" t="s">
        <v>2523</v>
      </c>
      <c r="N1500" t="s">
        <v>2523</v>
      </c>
      <c r="O1500" t="s">
        <v>2523</v>
      </c>
      <c r="P1500" t="s">
        <v>2523</v>
      </c>
      <c r="Q1500" t="s">
        <v>2523</v>
      </c>
      <c r="R1500" t="s">
        <v>2523</v>
      </c>
      <c r="S1500" t="s">
        <v>2523</v>
      </c>
      <c r="T1500">
        <v>600</v>
      </c>
      <c r="U1500">
        <f t="shared" si="97"/>
        <v>1</v>
      </c>
    </row>
    <row r="1501" spans="1:21">
      <c r="A1501" t="str">
        <f t="shared" si="99"/>
        <v>52.1-5</v>
      </c>
      <c r="B1501">
        <f t="shared" si="100"/>
        <v>5</v>
      </c>
      <c r="C1501">
        <v>52</v>
      </c>
      <c r="D1501" t="s">
        <v>2272</v>
      </c>
      <c r="E1501" t="s">
        <v>1119</v>
      </c>
      <c r="F1501" t="s">
        <v>1175</v>
      </c>
      <c r="G1501">
        <v>24</v>
      </c>
      <c r="H1501">
        <f t="shared" si="98"/>
        <v>4200</v>
      </c>
      <c r="I1501">
        <v>600</v>
      </c>
      <c r="J1501">
        <v>600</v>
      </c>
      <c r="K1501">
        <v>600</v>
      </c>
      <c r="L1501">
        <v>600</v>
      </c>
      <c r="M1501">
        <v>600</v>
      </c>
      <c r="N1501">
        <v>600</v>
      </c>
      <c r="O1501">
        <v>600</v>
      </c>
      <c r="P1501" t="s">
        <v>2523</v>
      </c>
      <c r="Q1501" t="s">
        <v>2523</v>
      </c>
      <c r="R1501" t="s">
        <v>2523</v>
      </c>
      <c r="S1501" t="s">
        <v>2523</v>
      </c>
      <c r="T1501" t="s">
        <v>2523</v>
      </c>
      <c r="U1501">
        <f t="shared" si="97"/>
        <v>1</v>
      </c>
    </row>
    <row r="1502" spans="1:21">
      <c r="A1502" t="str">
        <f t="shared" si="99"/>
        <v>52.1-6</v>
      </c>
      <c r="B1502">
        <f t="shared" si="100"/>
        <v>6</v>
      </c>
      <c r="C1502">
        <v>52</v>
      </c>
      <c r="D1502" t="s">
        <v>2876</v>
      </c>
      <c r="E1502" t="s">
        <v>1119</v>
      </c>
      <c r="F1502" t="s">
        <v>1175</v>
      </c>
      <c r="G1502">
        <v>24</v>
      </c>
      <c r="H1502">
        <f t="shared" si="98"/>
        <v>1200</v>
      </c>
      <c r="I1502" t="s">
        <v>2523</v>
      </c>
      <c r="J1502" t="s">
        <v>2523</v>
      </c>
      <c r="K1502" t="s">
        <v>2523</v>
      </c>
      <c r="L1502" t="s">
        <v>2523</v>
      </c>
      <c r="M1502" t="s">
        <v>2523</v>
      </c>
      <c r="N1502" t="s">
        <v>2523</v>
      </c>
      <c r="O1502" t="s">
        <v>2523</v>
      </c>
      <c r="P1502" t="s">
        <v>2523</v>
      </c>
      <c r="Q1502" t="s">
        <v>2523</v>
      </c>
      <c r="R1502" t="s">
        <v>2523</v>
      </c>
      <c r="S1502">
        <v>600</v>
      </c>
      <c r="T1502">
        <v>600</v>
      </c>
      <c r="U1502">
        <f t="shared" si="97"/>
        <v>1</v>
      </c>
    </row>
    <row r="1503" spans="1:21">
      <c r="A1503" t="str">
        <f t="shared" si="99"/>
        <v>52.1-7</v>
      </c>
      <c r="B1503">
        <f t="shared" si="100"/>
        <v>7</v>
      </c>
      <c r="C1503">
        <v>52</v>
      </c>
      <c r="D1503" t="s">
        <v>2273</v>
      </c>
      <c r="E1503" t="s">
        <v>1119</v>
      </c>
      <c r="F1503" t="s">
        <v>1175</v>
      </c>
      <c r="G1503">
        <v>24</v>
      </c>
      <c r="H1503">
        <f t="shared" si="98"/>
        <v>4800</v>
      </c>
      <c r="I1503">
        <v>600</v>
      </c>
      <c r="J1503">
        <v>600</v>
      </c>
      <c r="K1503">
        <v>600</v>
      </c>
      <c r="L1503">
        <v>600</v>
      </c>
      <c r="M1503">
        <v>600</v>
      </c>
      <c r="N1503">
        <v>600</v>
      </c>
      <c r="O1503">
        <v>600</v>
      </c>
      <c r="P1503">
        <v>600</v>
      </c>
      <c r="Q1503" t="s">
        <v>2523</v>
      </c>
      <c r="R1503" t="s">
        <v>2523</v>
      </c>
      <c r="S1503" t="s">
        <v>2523</v>
      </c>
      <c r="T1503" t="s">
        <v>2523</v>
      </c>
      <c r="U1503">
        <f t="shared" si="97"/>
        <v>1</v>
      </c>
    </row>
    <row r="1504" spans="1:21">
      <c r="A1504" t="str">
        <f t="shared" si="99"/>
        <v>52.1-8</v>
      </c>
      <c r="B1504">
        <f t="shared" si="100"/>
        <v>8</v>
      </c>
      <c r="C1504">
        <v>52</v>
      </c>
      <c r="D1504" t="s">
        <v>2274</v>
      </c>
      <c r="E1504" t="s">
        <v>1119</v>
      </c>
      <c r="F1504" t="s">
        <v>1175</v>
      </c>
      <c r="G1504">
        <v>24</v>
      </c>
      <c r="H1504">
        <f t="shared" si="98"/>
        <v>7200</v>
      </c>
      <c r="I1504">
        <v>600</v>
      </c>
      <c r="J1504">
        <v>600</v>
      </c>
      <c r="K1504">
        <v>600</v>
      </c>
      <c r="L1504">
        <v>600</v>
      </c>
      <c r="M1504">
        <v>600</v>
      </c>
      <c r="N1504">
        <v>600</v>
      </c>
      <c r="O1504">
        <v>600</v>
      </c>
      <c r="P1504">
        <v>600</v>
      </c>
      <c r="Q1504">
        <v>600</v>
      </c>
      <c r="R1504">
        <v>600</v>
      </c>
      <c r="S1504">
        <v>600</v>
      </c>
      <c r="T1504">
        <v>600</v>
      </c>
      <c r="U1504">
        <f t="shared" si="97"/>
        <v>1</v>
      </c>
    </row>
    <row r="1505" spans="1:21">
      <c r="A1505" t="str">
        <f t="shared" si="99"/>
        <v>52.1-9</v>
      </c>
      <c r="B1505">
        <f t="shared" si="100"/>
        <v>9</v>
      </c>
      <c r="C1505">
        <v>52</v>
      </c>
      <c r="D1505" t="s">
        <v>2275</v>
      </c>
      <c r="E1505" t="s">
        <v>1119</v>
      </c>
      <c r="F1505" t="s">
        <v>1175</v>
      </c>
      <c r="G1505">
        <v>24</v>
      </c>
      <c r="H1505">
        <f t="shared" si="98"/>
        <v>4800</v>
      </c>
      <c r="I1505">
        <v>600</v>
      </c>
      <c r="J1505">
        <v>600</v>
      </c>
      <c r="K1505">
        <v>600</v>
      </c>
      <c r="L1505">
        <v>600</v>
      </c>
      <c r="M1505">
        <v>600</v>
      </c>
      <c r="N1505">
        <v>600</v>
      </c>
      <c r="O1505">
        <v>600</v>
      </c>
      <c r="P1505">
        <v>600</v>
      </c>
      <c r="Q1505" t="s">
        <v>2523</v>
      </c>
      <c r="R1505" t="s">
        <v>2523</v>
      </c>
      <c r="S1505" t="s">
        <v>2523</v>
      </c>
      <c r="T1505" t="s">
        <v>2523</v>
      </c>
      <c r="U1505">
        <f t="shared" si="97"/>
        <v>1</v>
      </c>
    </row>
    <row r="1506" spans="1:21">
      <c r="A1506" t="str">
        <f t="shared" si="99"/>
        <v>52.1-10</v>
      </c>
      <c r="B1506">
        <f t="shared" si="100"/>
        <v>10</v>
      </c>
      <c r="C1506">
        <v>52</v>
      </c>
      <c r="D1506" t="s">
        <v>2276</v>
      </c>
      <c r="E1506" t="s">
        <v>1119</v>
      </c>
      <c r="F1506" t="s">
        <v>1175</v>
      </c>
      <c r="G1506">
        <v>24</v>
      </c>
      <c r="H1506">
        <f t="shared" si="98"/>
        <v>7200</v>
      </c>
      <c r="I1506">
        <v>600</v>
      </c>
      <c r="J1506">
        <v>600</v>
      </c>
      <c r="K1506">
        <v>600</v>
      </c>
      <c r="L1506">
        <v>600</v>
      </c>
      <c r="M1506">
        <v>600</v>
      </c>
      <c r="N1506">
        <v>600</v>
      </c>
      <c r="O1506">
        <v>600</v>
      </c>
      <c r="P1506">
        <v>600</v>
      </c>
      <c r="Q1506">
        <v>600</v>
      </c>
      <c r="R1506">
        <v>600</v>
      </c>
      <c r="S1506">
        <v>600</v>
      </c>
      <c r="T1506">
        <v>600</v>
      </c>
      <c r="U1506">
        <f t="shared" si="97"/>
        <v>1</v>
      </c>
    </row>
    <row r="1507" spans="1:21">
      <c r="A1507" t="str">
        <f t="shared" si="99"/>
        <v>52.1-11</v>
      </c>
      <c r="B1507">
        <f t="shared" si="100"/>
        <v>11</v>
      </c>
      <c r="C1507">
        <v>52</v>
      </c>
      <c r="D1507" t="s">
        <v>2877</v>
      </c>
      <c r="E1507" t="s">
        <v>1119</v>
      </c>
      <c r="F1507" t="s">
        <v>1175</v>
      </c>
      <c r="G1507">
        <v>24</v>
      </c>
      <c r="H1507">
        <f t="shared" si="98"/>
        <v>1200</v>
      </c>
      <c r="I1507" t="s">
        <v>2523</v>
      </c>
      <c r="J1507" t="s">
        <v>2523</v>
      </c>
      <c r="K1507" t="s">
        <v>2523</v>
      </c>
      <c r="L1507" t="s">
        <v>2523</v>
      </c>
      <c r="M1507" t="s">
        <v>2523</v>
      </c>
      <c r="N1507" t="s">
        <v>2523</v>
      </c>
      <c r="O1507" t="s">
        <v>2523</v>
      </c>
      <c r="P1507" t="s">
        <v>2523</v>
      </c>
      <c r="Q1507" t="s">
        <v>2523</v>
      </c>
      <c r="R1507" t="s">
        <v>2523</v>
      </c>
      <c r="S1507">
        <v>600</v>
      </c>
      <c r="T1507">
        <v>600</v>
      </c>
      <c r="U1507">
        <f t="shared" si="97"/>
        <v>1</v>
      </c>
    </row>
    <row r="1508" spans="1:21">
      <c r="A1508" t="str">
        <f t="shared" si="99"/>
        <v>52.1-12</v>
      </c>
      <c r="B1508">
        <f t="shared" si="100"/>
        <v>12</v>
      </c>
      <c r="C1508">
        <v>52</v>
      </c>
      <c r="D1508" t="s">
        <v>2516</v>
      </c>
      <c r="E1508" t="s">
        <v>1119</v>
      </c>
      <c r="F1508" t="s">
        <v>1175</v>
      </c>
      <c r="G1508">
        <v>24</v>
      </c>
      <c r="H1508">
        <f t="shared" si="98"/>
        <v>4200</v>
      </c>
      <c r="I1508" t="s">
        <v>2523</v>
      </c>
      <c r="J1508" t="s">
        <v>2523</v>
      </c>
      <c r="K1508" t="s">
        <v>2523</v>
      </c>
      <c r="L1508" t="s">
        <v>2523</v>
      </c>
      <c r="M1508" t="s">
        <v>2523</v>
      </c>
      <c r="N1508">
        <v>600</v>
      </c>
      <c r="O1508">
        <v>600</v>
      </c>
      <c r="P1508">
        <v>600</v>
      </c>
      <c r="Q1508">
        <v>600</v>
      </c>
      <c r="R1508">
        <v>600</v>
      </c>
      <c r="S1508">
        <v>600</v>
      </c>
      <c r="T1508">
        <v>600</v>
      </c>
      <c r="U1508">
        <f t="shared" si="97"/>
        <v>1</v>
      </c>
    </row>
    <row r="1509" spans="1:21">
      <c r="A1509" t="str">
        <f t="shared" si="99"/>
        <v>52.1-13</v>
      </c>
      <c r="B1509">
        <f t="shared" si="100"/>
        <v>13</v>
      </c>
      <c r="C1509">
        <v>52</v>
      </c>
      <c r="D1509" t="s">
        <v>2277</v>
      </c>
      <c r="E1509" t="s">
        <v>1119</v>
      </c>
      <c r="F1509" t="s">
        <v>1175</v>
      </c>
      <c r="G1509">
        <v>24</v>
      </c>
      <c r="H1509">
        <f t="shared" si="98"/>
        <v>7200</v>
      </c>
      <c r="I1509">
        <v>600</v>
      </c>
      <c r="J1509">
        <v>600</v>
      </c>
      <c r="K1509">
        <v>600</v>
      </c>
      <c r="L1509">
        <v>600</v>
      </c>
      <c r="M1509">
        <v>600</v>
      </c>
      <c r="N1509">
        <v>600</v>
      </c>
      <c r="O1509">
        <v>600</v>
      </c>
      <c r="P1509">
        <v>600</v>
      </c>
      <c r="Q1509">
        <v>600</v>
      </c>
      <c r="R1509">
        <v>600</v>
      </c>
      <c r="S1509">
        <v>600</v>
      </c>
      <c r="T1509">
        <v>600</v>
      </c>
      <c r="U1509">
        <f t="shared" si="97"/>
        <v>1</v>
      </c>
    </row>
    <row r="1510" spans="1:21">
      <c r="A1510" t="str">
        <f t="shared" si="99"/>
        <v>52.1-14</v>
      </c>
      <c r="B1510">
        <f t="shared" si="100"/>
        <v>14</v>
      </c>
      <c r="C1510">
        <v>52</v>
      </c>
      <c r="D1510" t="s">
        <v>2878</v>
      </c>
      <c r="E1510" t="s">
        <v>1119</v>
      </c>
      <c r="F1510" t="s">
        <v>1175</v>
      </c>
      <c r="G1510">
        <v>24</v>
      </c>
      <c r="H1510">
        <f t="shared" si="98"/>
        <v>3600</v>
      </c>
      <c r="I1510" t="s">
        <v>2523</v>
      </c>
      <c r="J1510" t="s">
        <v>2523</v>
      </c>
      <c r="K1510" t="s">
        <v>2523</v>
      </c>
      <c r="L1510" t="s">
        <v>2523</v>
      </c>
      <c r="M1510" t="s">
        <v>2523</v>
      </c>
      <c r="N1510" t="s">
        <v>2523</v>
      </c>
      <c r="O1510">
        <v>600</v>
      </c>
      <c r="P1510">
        <v>600</v>
      </c>
      <c r="Q1510">
        <v>600</v>
      </c>
      <c r="R1510">
        <v>600</v>
      </c>
      <c r="S1510">
        <v>600</v>
      </c>
      <c r="T1510">
        <v>600</v>
      </c>
      <c r="U1510">
        <f t="shared" si="97"/>
        <v>1</v>
      </c>
    </row>
    <row r="1511" spans="1:21">
      <c r="A1511" t="str">
        <f t="shared" si="99"/>
        <v>52.1-15</v>
      </c>
      <c r="B1511">
        <f t="shared" si="100"/>
        <v>15</v>
      </c>
      <c r="C1511">
        <v>52</v>
      </c>
      <c r="D1511" t="s">
        <v>2278</v>
      </c>
      <c r="E1511" t="s">
        <v>1119</v>
      </c>
      <c r="F1511" t="s">
        <v>1175</v>
      </c>
      <c r="G1511">
        <v>24</v>
      </c>
      <c r="H1511">
        <f t="shared" si="98"/>
        <v>7200</v>
      </c>
      <c r="I1511">
        <v>600</v>
      </c>
      <c r="J1511">
        <v>600</v>
      </c>
      <c r="K1511">
        <v>600</v>
      </c>
      <c r="L1511">
        <v>600</v>
      </c>
      <c r="M1511">
        <v>600</v>
      </c>
      <c r="N1511">
        <v>600</v>
      </c>
      <c r="O1511">
        <v>600</v>
      </c>
      <c r="P1511">
        <v>600</v>
      </c>
      <c r="Q1511">
        <v>600</v>
      </c>
      <c r="R1511">
        <v>600</v>
      </c>
      <c r="S1511">
        <v>600</v>
      </c>
      <c r="T1511">
        <v>600</v>
      </c>
      <c r="U1511">
        <f t="shared" si="97"/>
        <v>1</v>
      </c>
    </row>
    <row r="1512" spans="1:21">
      <c r="A1512" t="str">
        <f t="shared" si="99"/>
        <v>52.1-16</v>
      </c>
      <c r="B1512">
        <f t="shared" si="100"/>
        <v>16</v>
      </c>
      <c r="C1512">
        <v>52</v>
      </c>
      <c r="D1512" t="s">
        <v>2279</v>
      </c>
      <c r="E1512" t="s">
        <v>1119</v>
      </c>
      <c r="F1512" t="s">
        <v>1175</v>
      </c>
      <c r="G1512">
        <v>24</v>
      </c>
      <c r="H1512">
        <f t="shared" si="98"/>
        <v>4800</v>
      </c>
      <c r="I1512">
        <v>600</v>
      </c>
      <c r="J1512">
        <v>600</v>
      </c>
      <c r="K1512">
        <v>600</v>
      </c>
      <c r="L1512">
        <v>600</v>
      </c>
      <c r="M1512">
        <v>600</v>
      </c>
      <c r="N1512">
        <v>600</v>
      </c>
      <c r="O1512">
        <v>600</v>
      </c>
      <c r="P1512">
        <v>600</v>
      </c>
      <c r="Q1512" t="s">
        <v>2523</v>
      </c>
      <c r="R1512" t="s">
        <v>2523</v>
      </c>
      <c r="S1512" t="s">
        <v>2523</v>
      </c>
      <c r="T1512" t="s">
        <v>2523</v>
      </c>
      <c r="U1512">
        <f t="shared" si="97"/>
        <v>1</v>
      </c>
    </row>
    <row r="1513" spans="1:21">
      <c r="A1513" t="str">
        <f t="shared" si="99"/>
        <v>52.1-17</v>
      </c>
      <c r="B1513">
        <f t="shared" si="100"/>
        <v>17</v>
      </c>
      <c r="C1513">
        <v>52</v>
      </c>
      <c r="D1513" t="s">
        <v>2280</v>
      </c>
      <c r="E1513" t="s">
        <v>1119</v>
      </c>
      <c r="F1513" t="s">
        <v>1175</v>
      </c>
      <c r="G1513">
        <v>24</v>
      </c>
      <c r="H1513">
        <f t="shared" si="98"/>
        <v>4800</v>
      </c>
      <c r="I1513">
        <v>600</v>
      </c>
      <c r="J1513">
        <v>600</v>
      </c>
      <c r="K1513">
        <v>600</v>
      </c>
      <c r="L1513">
        <v>600</v>
      </c>
      <c r="M1513">
        <v>600</v>
      </c>
      <c r="N1513">
        <v>600</v>
      </c>
      <c r="O1513">
        <v>600</v>
      </c>
      <c r="P1513">
        <v>600</v>
      </c>
      <c r="Q1513" t="s">
        <v>2523</v>
      </c>
      <c r="R1513" t="s">
        <v>2523</v>
      </c>
      <c r="S1513" t="s">
        <v>2523</v>
      </c>
      <c r="T1513" t="s">
        <v>2523</v>
      </c>
      <c r="U1513">
        <f t="shared" si="97"/>
        <v>1</v>
      </c>
    </row>
    <row r="1514" spans="1:21">
      <c r="A1514" t="str">
        <f t="shared" si="99"/>
        <v>52.1-18</v>
      </c>
      <c r="B1514">
        <f t="shared" si="100"/>
        <v>18</v>
      </c>
      <c r="C1514">
        <v>52</v>
      </c>
      <c r="D1514" t="s">
        <v>2281</v>
      </c>
      <c r="E1514" t="s">
        <v>1119</v>
      </c>
      <c r="F1514" t="s">
        <v>1175</v>
      </c>
      <c r="G1514">
        <v>24</v>
      </c>
      <c r="H1514">
        <f t="shared" si="98"/>
        <v>7200</v>
      </c>
      <c r="I1514">
        <v>600</v>
      </c>
      <c r="J1514">
        <v>600</v>
      </c>
      <c r="K1514">
        <v>600</v>
      </c>
      <c r="L1514">
        <v>600</v>
      </c>
      <c r="M1514">
        <v>600</v>
      </c>
      <c r="N1514">
        <v>600</v>
      </c>
      <c r="O1514">
        <v>600</v>
      </c>
      <c r="P1514">
        <v>600</v>
      </c>
      <c r="Q1514">
        <v>600</v>
      </c>
      <c r="R1514">
        <v>600</v>
      </c>
      <c r="S1514">
        <v>600</v>
      </c>
      <c r="T1514">
        <v>600</v>
      </c>
      <c r="U1514">
        <f t="shared" si="97"/>
        <v>1</v>
      </c>
    </row>
    <row r="1515" spans="1:21">
      <c r="A1515" t="str">
        <f t="shared" si="99"/>
        <v>52.1-19</v>
      </c>
      <c r="B1515">
        <f t="shared" si="100"/>
        <v>19</v>
      </c>
      <c r="C1515">
        <v>52</v>
      </c>
      <c r="D1515" t="s">
        <v>2282</v>
      </c>
      <c r="E1515" t="s">
        <v>1119</v>
      </c>
      <c r="F1515" t="s">
        <v>1175</v>
      </c>
      <c r="G1515">
        <v>24</v>
      </c>
      <c r="H1515">
        <f t="shared" si="98"/>
        <v>4800</v>
      </c>
      <c r="I1515">
        <v>600</v>
      </c>
      <c r="J1515">
        <v>600</v>
      </c>
      <c r="K1515">
        <v>600</v>
      </c>
      <c r="L1515">
        <v>600</v>
      </c>
      <c r="M1515">
        <v>600</v>
      </c>
      <c r="N1515">
        <v>600</v>
      </c>
      <c r="O1515">
        <v>600</v>
      </c>
      <c r="P1515">
        <v>600</v>
      </c>
      <c r="Q1515" t="s">
        <v>2523</v>
      </c>
      <c r="R1515" t="s">
        <v>2523</v>
      </c>
      <c r="S1515" t="s">
        <v>2523</v>
      </c>
      <c r="T1515" t="s">
        <v>2523</v>
      </c>
      <c r="U1515">
        <f t="shared" si="97"/>
        <v>1</v>
      </c>
    </row>
    <row r="1516" spans="1:21">
      <c r="A1516" t="str">
        <f t="shared" si="99"/>
        <v>52.1-20</v>
      </c>
      <c r="B1516">
        <f t="shared" si="100"/>
        <v>20</v>
      </c>
      <c r="C1516">
        <v>52</v>
      </c>
      <c r="D1516" t="s">
        <v>2283</v>
      </c>
      <c r="E1516" t="s">
        <v>1119</v>
      </c>
      <c r="F1516" t="s">
        <v>1175</v>
      </c>
      <c r="G1516">
        <v>24</v>
      </c>
      <c r="H1516">
        <f t="shared" si="98"/>
        <v>1200</v>
      </c>
      <c r="I1516">
        <v>600</v>
      </c>
      <c r="J1516">
        <v>600</v>
      </c>
      <c r="K1516" t="s">
        <v>2523</v>
      </c>
      <c r="L1516" t="s">
        <v>2523</v>
      </c>
      <c r="M1516" t="s">
        <v>2523</v>
      </c>
      <c r="N1516" t="s">
        <v>2523</v>
      </c>
      <c r="O1516" t="s">
        <v>2523</v>
      </c>
      <c r="P1516" t="s">
        <v>2523</v>
      </c>
      <c r="Q1516" t="s">
        <v>2523</v>
      </c>
      <c r="R1516" t="s">
        <v>2523</v>
      </c>
      <c r="S1516" t="s">
        <v>2523</v>
      </c>
      <c r="T1516" t="s">
        <v>2523</v>
      </c>
      <c r="U1516">
        <f t="shared" si="97"/>
        <v>1</v>
      </c>
    </row>
    <row r="1517" spans="1:21">
      <c r="A1517" t="str">
        <f t="shared" si="99"/>
        <v>52.1-21</v>
      </c>
      <c r="B1517">
        <f t="shared" si="100"/>
        <v>21</v>
      </c>
      <c r="C1517">
        <v>52</v>
      </c>
      <c r="D1517" t="s">
        <v>2284</v>
      </c>
      <c r="E1517" t="s">
        <v>1119</v>
      </c>
      <c r="F1517" t="s">
        <v>1175</v>
      </c>
      <c r="G1517">
        <v>24</v>
      </c>
      <c r="H1517">
        <f t="shared" si="98"/>
        <v>7200</v>
      </c>
      <c r="I1517">
        <v>600</v>
      </c>
      <c r="J1517">
        <v>600</v>
      </c>
      <c r="K1517">
        <v>600</v>
      </c>
      <c r="L1517">
        <v>600</v>
      </c>
      <c r="M1517">
        <v>600</v>
      </c>
      <c r="N1517">
        <v>600</v>
      </c>
      <c r="O1517">
        <v>600</v>
      </c>
      <c r="P1517">
        <v>600</v>
      </c>
      <c r="Q1517">
        <v>600</v>
      </c>
      <c r="R1517">
        <v>600</v>
      </c>
      <c r="S1517">
        <v>600</v>
      </c>
      <c r="T1517">
        <v>600</v>
      </c>
      <c r="U1517">
        <f t="shared" si="97"/>
        <v>1</v>
      </c>
    </row>
    <row r="1518" spans="1:21">
      <c r="A1518" t="str">
        <f t="shared" si="99"/>
        <v>52.1-22</v>
      </c>
      <c r="B1518">
        <f t="shared" si="100"/>
        <v>22</v>
      </c>
      <c r="C1518">
        <v>52</v>
      </c>
      <c r="D1518" t="s">
        <v>2879</v>
      </c>
      <c r="E1518" t="s">
        <v>1119</v>
      </c>
      <c r="F1518" t="s">
        <v>1175</v>
      </c>
      <c r="G1518">
        <v>24</v>
      </c>
      <c r="H1518">
        <f t="shared" si="98"/>
        <v>1200</v>
      </c>
      <c r="I1518" t="s">
        <v>2523</v>
      </c>
      <c r="J1518" t="s">
        <v>2523</v>
      </c>
      <c r="K1518" t="s">
        <v>2523</v>
      </c>
      <c r="L1518" t="s">
        <v>2523</v>
      </c>
      <c r="M1518" t="s">
        <v>2523</v>
      </c>
      <c r="N1518" t="s">
        <v>2523</v>
      </c>
      <c r="O1518" t="s">
        <v>2523</v>
      </c>
      <c r="P1518" t="s">
        <v>2523</v>
      </c>
      <c r="Q1518" t="s">
        <v>2523</v>
      </c>
      <c r="R1518" t="s">
        <v>2523</v>
      </c>
      <c r="S1518">
        <v>600</v>
      </c>
      <c r="T1518">
        <v>600</v>
      </c>
      <c r="U1518">
        <f t="shared" si="97"/>
        <v>1</v>
      </c>
    </row>
    <row r="1519" spans="1:21">
      <c r="A1519" t="str">
        <f t="shared" si="99"/>
        <v>52.1-23</v>
      </c>
      <c r="B1519">
        <f t="shared" si="100"/>
        <v>23</v>
      </c>
      <c r="C1519">
        <v>52</v>
      </c>
      <c r="D1519" t="s">
        <v>2880</v>
      </c>
      <c r="E1519" t="s">
        <v>1119</v>
      </c>
      <c r="F1519" t="s">
        <v>1175</v>
      </c>
      <c r="G1519">
        <v>24</v>
      </c>
      <c r="H1519">
        <f t="shared" si="98"/>
        <v>1200</v>
      </c>
      <c r="I1519" t="s">
        <v>2523</v>
      </c>
      <c r="J1519" t="s">
        <v>2523</v>
      </c>
      <c r="K1519" t="s">
        <v>2523</v>
      </c>
      <c r="L1519" t="s">
        <v>2523</v>
      </c>
      <c r="M1519" t="s">
        <v>2523</v>
      </c>
      <c r="N1519" t="s">
        <v>2523</v>
      </c>
      <c r="O1519" t="s">
        <v>2523</v>
      </c>
      <c r="P1519" t="s">
        <v>2523</v>
      </c>
      <c r="Q1519" t="s">
        <v>2523</v>
      </c>
      <c r="R1519" t="s">
        <v>2523</v>
      </c>
      <c r="S1519">
        <v>600</v>
      </c>
      <c r="T1519">
        <v>600</v>
      </c>
      <c r="U1519">
        <f t="shared" si="97"/>
        <v>1</v>
      </c>
    </row>
    <row r="1520" spans="1:21">
      <c r="A1520" t="str">
        <f t="shared" si="99"/>
        <v>52.1-24</v>
      </c>
      <c r="B1520">
        <f t="shared" si="100"/>
        <v>24</v>
      </c>
      <c r="C1520">
        <v>52</v>
      </c>
      <c r="D1520" t="s">
        <v>2285</v>
      </c>
      <c r="E1520" t="s">
        <v>1119</v>
      </c>
      <c r="F1520" t="s">
        <v>1175</v>
      </c>
      <c r="G1520">
        <v>24</v>
      </c>
      <c r="H1520">
        <f t="shared" si="98"/>
        <v>7200</v>
      </c>
      <c r="I1520">
        <v>600</v>
      </c>
      <c r="J1520">
        <v>600</v>
      </c>
      <c r="K1520">
        <v>600</v>
      </c>
      <c r="L1520">
        <v>600</v>
      </c>
      <c r="M1520">
        <v>600</v>
      </c>
      <c r="N1520">
        <v>600</v>
      </c>
      <c r="O1520">
        <v>600</v>
      </c>
      <c r="P1520">
        <v>600</v>
      </c>
      <c r="Q1520">
        <v>600</v>
      </c>
      <c r="R1520">
        <v>600</v>
      </c>
      <c r="S1520">
        <v>600</v>
      </c>
      <c r="T1520">
        <v>600</v>
      </c>
      <c r="U1520">
        <f t="shared" si="97"/>
        <v>1</v>
      </c>
    </row>
    <row r="1521" spans="1:21">
      <c r="A1521" t="str">
        <f t="shared" si="99"/>
        <v>52.1-25</v>
      </c>
      <c r="B1521">
        <f t="shared" si="100"/>
        <v>25</v>
      </c>
      <c r="C1521">
        <v>52</v>
      </c>
      <c r="D1521" t="s">
        <v>2286</v>
      </c>
      <c r="E1521" t="s">
        <v>1119</v>
      </c>
      <c r="F1521" t="s">
        <v>1175</v>
      </c>
      <c r="G1521">
        <v>24</v>
      </c>
      <c r="H1521">
        <f t="shared" si="98"/>
        <v>4200</v>
      </c>
      <c r="I1521">
        <v>600</v>
      </c>
      <c r="J1521">
        <v>600</v>
      </c>
      <c r="K1521">
        <v>600</v>
      </c>
      <c r="L1521">
        <v>600</v>
      </c>
      <c r="M1521">
        <v>600</v>
      </c>
      <c r="N1521">
        <v>600</v>
      </c>
      <c r="O1521">
        <v>600</v>
      </c>
      <c r="P1521" t="s">
        <v>2523</v>
      </c>
      <c r="Q1521" t="s">
        <v>2523</v>
      </c>
      <c r="R1521" t="s">
        <v>2523</v>
      </c>
      <c r="S1521" t="s">
        <v>2523</v>
      </c>
      <c r="T1521" t="s">
        <v>2523</v>
      </c>
      <c r="U1521">
        <f t="shared" si="97"/>
        <v>1</v>
      </c>
    </row>
    <row r="1522" spans="1:21">
      <c r="A1522" t="str">
        <f t="shared" si="99"/>
        <v>52.1-26</v>
      </c>
      <c r="B1522">
        <f t="shared" si="100"/>
        <v>26</v>
      </c>
      <c r="C1522">
        <v>52</v>
      </c>
      <c r="D1522" t="s">
        <v>2881</v>
      </c>
      <c r="E1522" t="s">
        <v>1119</v>
      </c>
      <c r="F1522" t="s">
        <v>1175</v>
      </c>
      <c r="G1522">
        <v>24</v>
      </c>
      <c r="H1522">
        <f t="shared" si="98"/>
        <v>1200</v>
      </c>
      <c r="I1522" t="s">
        <v>2523</v>
      </c>
      <c r="J1522" t="s">
        <v>2523</v>
      </c>
      <c r="K1522" t="s">
        <v>2523</v>
      </c>
      <c r="L1522" t="s">
        <v>2523</v>
      </c>
      <c r="M1522" t="s">
        <v>2523</v>
      </c>
      <c r="N1522" t="s">
        <v>2523</v>
      </c>
      <c r="O1522" t="s">
        <v>2523</v>
      </c>
      <c r="P1522" t="s">
        <v>2523</v>
      </c>
      <c r="Q1522" t="s">
        <v>2523</v>
      </c>
      <c r="R1522" t="s">
        <v>2523</v>
      </c>
      <c r="S1522">
        <v>600</v>
      </c>
      <c r="T1522">
        <v>600</v>
      </c>
      <c r="U1522">
        <f t="shared" si="97"/>
        <v>1</v>
      </c>
    </row>
    <row r="1523" spans="1:21">
      <c r="A1523" t="str">
        <f t="shared" si="99"/>
        <v>52.1-27</v>
      </c>
      <c r="B1523">
        <f t="shared" si="100"/>
        <v>27</v>
      </c>
      <c r="C1523">
        <v>52</v>
      </c>
      <c r="D1523" t="s">
        <v>2287</v>
      </c>
      <c r="E1523" t="s">
        <v>1121</v>
      </c>
      <c r="F1523" t="s">
        <v>1175</v>
      </c>
      <c r="G1523">
        <v>24</v>
      </c>
      <c r="H1523">
        <f t="shared" si="98"/>
        <v>17840</v>
      </c>
      <c r="I1523">
        <v>2230</v>
      </c>
      <c r="J1523">
        <v>2230</v>
      </c>
      <c r="K1523">
        <v>2230</v>
      </c>
      <c r="L1523">
        <v>2230</v>
      </c>
      <c r="M1523">
        <v>2230</v>
      </c>
      <c r="N1523">
        <v>2230</v>
      </c>
      <c r="O1523">
        <v>2230</v>
      </c>
      <c r="P1523">
        <v>2230</v>
      </c>
      <c r="Q1523" t="s">
        <v>2523</v>
      </c>
      <c r="R1523" t="s">
        <v>2523</v>
      </c>
      <c r="S1523" t="s">
        <v>2523</v>
      </c>
      <c r="T1523" t="s">
        <v>2523</v>
      </c>
      <c r="U1523">
        <f t="shared" si="97"/>
        <v>2</v>
      </c>
    </row>
    <row r="1524" spans="1:21">
      <c r="A1524" t="str">
        <f t="shared" si="99"/>
        <v>52.1-28</v>
      </c>
      <c r="B1524">
        <f t="shared" si="100"/>
        <v>28</v>
      </c>
      <c r="C1524">
        <v>52</v>
      </c>
      <c r="D1524" t="s">
        <v>2288</v>
      </c>
      <c r="E1524" t="s">
        <v>1121</v>
      </c>
      <c r="F1524" t="s">
        <v>1175</v>
      </c>
      <c r="G1524">
        <v>24</v>
      </c>
      <c r="H1524">
        <f t="shared" si="98"/>
        <v>24530</v>
      </c>
      <c r="I1524">
        <v>2230</v>
      </c>
      <c r="J1524">
        <v>2230</v>
      </c>
      <c r="K1524">
        <v>2230</v>
      </c>
      <c r="L1524">
        <v>2230</v>
      </c>
      <c r="M1524">
        <v>2230</v>
      </c>
      <c r="N1524">
        <v>2230</v>
      </c>
      <c r="O1524">
        <v>2230</v>
      </c>
      <c r="P1524">
        <v>2230</v>
      </c>
      <c r="Q1524">
        <v>2230</v>
      </c>
      <c r="R1524">
        <v>2230</v>
      </c>
      <c r="S1524">
        <v>2230</v>
      </c>
      <c r="T1524" t="s">
        <v>2523</v>
      </c>
      <c r="U1524">
        <f t="shared" si="97"/>
        <v>1</v>
      </c>
    </row>
    <row r="1525" spans="1:21">
      <c r="A1525" t="str">
        <f t="shared" si="99"/>
        <v>52.1-29</v>
      </c>
      <c r="B1525">
        <f t="shared" si="100"/>
        <v>29</v>
      </c>
      <c r="C1525">
        <v>52</v>
      </c>
      <c r="D1525" t="s">
        <v>2289</v>
      </c>
      <c r="E1525" t="s">
        <v>1121</v>
      </c>
      <c r="F1525" t="s">
        <v>1175</v>
      </c>
      <c r="G1525">
        <v>24</v>
      </c>
      <c r="H1525">
        <f t="shared" si="98"/>
        <v>17840</v>
      </c>
      <c r="I1525">
        <v>2230</v>
      </c>
      <c r="J1525">
        <v>2230</v>
      </c>
      <c r="K1525">
        <v>2230</v>
      </c>
      <c r="L1525">
        <v>2230</v>
      </c>
      <c r="M1525">
        <v>2230</v>
      </c>
      <c r="N1525">
        <v>2230</v>
      </c>
      <c r="O1525">
        <v>2230</v>
      </c>
      <c r="P1525">
        <v>2230</v>
      </c>
      <c r="Q1525" t="s">
        <v>2523</v>
      </c>
      <c r="R1525" t="s">
        <v>2523</v>
      </c>
      <c r="S1525" t="s">
        <v>2523</v>
      </c>
      <c r="T1525" t="s">
        <v>2523</v>
      </c>
      <c r="U1525">
        <f t="shared" si="97"/>
        <v>1</v>
      </c>
    </row>
    <row r="1526" spans="1:21">
      <c r="A1526" t="str">
        <f t="shared" si="99"/>
        <v>52.1-30</v>
      </c>
      <c r="B1526">
        <f t="shared" si="100"/>
        <v>30</v>
      </c>
      <c r="C1526">
        <v>52</v>
      </c>
      <c r="D1526" t="s">
        <v>2290</v>
      </c>
      <c r="E1526" t="s">
        <v>1121</v>
      </c>
      <c r="F1526" t="s">
        <v>1175</v>
      </c>
      <c r="G1526">
        <v>24</v>
      </c>
      <c r="H1526">
        <f t="shared" si="98"/>
        <v>26760</v>
      </c>
      <c r="I1526">
        <v>2230</v>
      </c>
      <c r="J1526">
        <v>2230</v>
      </c>
      <c r="K1526">
        <v>2230</v>
      </c>
      <c r="L1526">
        <v>2230</v>
      </c>
      <c r="M1526">
        <v>2230</v>
      </c>
      <c r="N1526">
        <v>2230</v>
      </c>
      <c r="O1526">
        <v>2230</v>
      </c>
      <c r="P1526">
        <v>2230</v>
      </c>
      <c r="Q1526">
        <v>2230</v>
      </c>
      <c r="R1526">
        <v>2230</v>
      </c>
      <c r="S1526">
        <v>2230</v>
      </c>
      <c r="T1526">
        <v>2230</v>
      </c>
      <c r="U1526">
        <f t="shared" si="97"/>
        <v>1</v>
      </c>
    </row>
    <row r="1527" spans="1:21">
      <c r="A1527" t="str">
        <f t="shared" si="99"/>
        <v>52.1-31</v>
      </c>
      <c r="B1527">
        <f t="shared" si="100"/>
        <v>31</v>
      </c>
      <c r="C1527">
        <v>52</v>
      </c>
      <c r="D1527" t="s">
        <v>2291</v>
      </c>
      <c r="E1527" t="s">
        <v>1121</v>
      </c>
      <c r="F1527" t="s">
        <v>1175</v>
      </c>
      <c r="G1527">
        <v>24</v>
      </c>
      <c r="H1527">
        <f t="shared" si="98"/>
        <v>26760</v>
      </c>
      <c r="I1527">
        <v>2230</v>
      </c>
      <c r="J1527">
        <v>2230</v>
      </c>
      <c r="K1527">
        <v>2230</v>
      </c>
      <c r="L1527">
        <v>2230</v>
      </c>
      <c r="M1527">
        <v>2230</v>
      </c>
      <c r="N1527">
        <v>2230</v>
      </c>
      <c r="O1527">
        <v>2230</v>
      </c>
      <c r="P1527">
        <v>2230</v>
      </c>
      <c r="Q1527">
        <v>2230</v>
      </c>
      <c r="R1527">
        <v>2230</v>
      </c>
      <c r="S1527">
        <v>2230</v>
      </c>
      <c r="T1527">
        <v>2230</v>
      </c>
      <c r="U1527">
        <f t="shared" si="97"/>
        <v>1</v>
      </c>
    </row>
    <row r="1528" spans="1:21">
      <c r="A1528" t="str">
        <f t="shared" si="99"/>
        <v>52.1-32</v>
      </c>
      <c r="B1528">
        <f t="shared" si="100"/>
        <v>32</v>
      </c>
      <c r="C1528">
        <v>52</v>
      </c>
      <c r="D1528" t="s">
        <v>2292</v>
      </c>
      <c r="E1528" t="s">
        <v>1121</v>
      </c>
      <c r="F1528" t="s">
        <v>1175</v>
      </c>
      <c r="G1528">
        <v>24</v>
      </c>
      <c r="H1528">
        <f t="shared" si="98"/>
        <v>26760</v>
      </c>
      <c r="I1528">
        <v>2230</v>
      </c>
      <c r="J1528">
        <v>2230</v>
      </c>
      <c r="K1528">
        <v>2230</v>
      </c>
      <c r="L1528">
        <v>2230</v>
      </c>
      <c r="M1528">
        <v>2230</v>
      </c>
      <c r="N1528">
        <v>2230</v>
      </c>
      <c r="O1528">
        <v>2230</v>
      </c>
      <c r="P1528">
        <v>2230</v>
      </c>
      <c r="Q1528">
        <v>2230</v>
      </c>
      <c r="R1528">
        <v>2230</v>
      </c>
      <c r="S1528">
        <v>2230</v>
      </c>
      <c r="T1528">
        <v>2230</v>
      </c>
      <c r="U1528">
        <f t="shared" si="97"/>
        <v>1</v>
      </c>
    </row>
    <row r="1529" spans="1:21">
      <c r="A1529" t="str">
        <f t="shared" si="99"/>
        <v>52.1-33</v>
      </c>
      <c r="B1529">
        <f t="shared" si="100"/>
        <v>33</v>
      </c>
      <c r="C1529">
        <v>52</v>
      </c>
      <c r="D1529" t="s">
        <v>2882</v>
      </c>
      <c r="E1529" t="s">
        <v>1121</v>
      </c>
      <c r="F1529" t="s">
        <v>1175</v>
      </c>
      <c r="G1529">
        <v>24</v>
      </c>
      <c r="H1529">
        <f t="shared" si="98"/>
        <v>4460</v>
      </c>
      <c r="I1529" t="s">
        <v>2523</v>
      </c>
      <c r="J1529" t="s">
        <v>2523</v>
      </c>
      <c r="K1529" t="s">
        <v>2523</v>
      </c>
      <c r="L1529" t="s">
        <v>2523</v>
      </c>
      <c r="M1529" t="s">
        <v>2523</v>
      </c>
      <c r="N1529" t="s">
        <v>2523</v>
      </c>
      <c r="O1529" t="s">
        <v>2523</v>
      </c>
      <c r="P1529" t="s">
        <v>2523</v>
      </c>
      <c r="Q1529" t="s">
        <v>2523</v>
      </c>
      <c r="R1529" t="s">
        <v>2523</v>
      </c>
      <c r="S1529">
        <v>2230</v>
      </c>
      <c r="T1529">
        <v>2230</v>
      </c>
      <c r="U1529">
        <f t="shared" si="97"/>
        <v>1</v>
      </c>
    </row>
    <row r="1530" spans="1:21">
      <c r="A1530" t="str">
        <f t="shared" si="99"/>
        <v>52.1-34</v>
      </c>
      <c r="B1530">
        <f t="shared" si="100"/>
        <v>34</v>
      </c>
      <c r="C1530">
        <v>52</v>
      </c>
      <c r="D1530" t="s">
        <v>2883</v>
      </c>
      <c r="E1530" t="s">
        <v>1121</v>
      </c>
      <c r="F1530" t="s">
        <v>1175</v>
      </c>
      <c r="G1530">
        <v>24</v>
      </c>
      <c r="H1530">
        <f t="shared" si="98"/>
        <v>4460</v>
      </c>
      <c r="I1530" t="s">
        <v>2523</v>
      </c>
      <c r="J1530" t="s">
        <v>2523</v>
      </c>
      <c r="K1530" t="s">
        <v>2523</v>
      </c>
      <c r="L1530" t="s">
        <v>2523</v>
      </c>
      <c r="M1530" t="s">
        <v>2523</v>
      </c>
      <c r="N1530" t="s">
        <v>2523</v>
      </c>
      <c r="O1530" t="s">
        <v>2523</v>
      </c>
      <c r="P1530" t="s">
        <v>2523</v>
      </c>
      <c r="Q1530" t="s">
        <v>2523</v>
      </c>
      <c r="R1530" t="s">
        <v>2523</v>
      </c>
      <c r="S1530">
        <v>2230</v>
      </c>
      <c r="T1530">
        <v>2230</v>
      </c>
      <c r="U1530">
        <f t="shared" si="97"/>
        <v>1</v>
      </c>
    </row>
    <row r="1531" spans="1:21">
      <c r="A1531" t="str">
        <f t="shared" si="99"/>
        <v>52.1-35</v>
      </c>
      <c r="B1531">
        <f t="shared" si="100"/>
        <v>35</v>
      </c>
      <c r="C1531">
        <v>52</v>
      </c>
      <c r="D1531" t="s">
        <v>2293</v>
      </c>
      <c r="E1531" t="s">
        <v>1178</v>
      </c>
      <c r="F1531" t="s">
        <v>1175</v>
      </c>
      <c r="G1531">
        <v>12</v>
      </c>
      <c r="H1531">
        <f t="shared" si="98"/>
        <v>54990</v>
      </c>
      <c r="I1531">
        <v>6110</v>
      </c>
      <c r="J1531">
        <v>6110</v>
      </c>
      <c r="K1531">
        <v>6110</v>
      </c>
      <c r="L1531">
        <v>6110</v>
      </c>
      <c r="M1531">
        <v>6110</v>
      </c>
      <c r="N1531">
        <v>6110</v>
      </c>
      <c r="O1531">
        <v>6110</v>
      </c>
      <c r="P1531">
        <v>6110</v>
      </c>
      <c r="Q1531">
        <v>6110</v>
      </c>
      <c r="R1531" t="s">
        <v>2523</v>
      </c>
      <c r="S1531" t="s">
        <v>2523</v>
      </c>
      <c r="T1531" t="s">
        <v>2523</v>
      </c>
      <c r="U1531">
        <f t="shared" si="97"/>
        <v>2</v>
      </c>
    </row>
    <row r="1532" spans="1:21">
      <c r="A1532" t="str">
        <f t="shared" si="99"/>
        <v>52.1-36</v>
      </c>
      <c r="B1532">
        <f t="shared" si="100"/>
        <v>36</v>
      </c>
      <c r="C1532">
        <v>52</v>
      </c>
      <c r="D1532" t="s">
        <v>2268</v>
      </c>
      <c r="E1532" t="s">
        <v>1124</v>
      </c>
      <c r="F1532" t="s">
        <v>1171</v>
      </c>
      <c r="G1532">
        <v>60</v>
      </c>
      <c r="H1532">
        <f t="shared" si="98"/>
        <v>9840</v>
      </c>
      <c r="I1532">
        <v>820</v>
      </c>
      <c r="J1532">
        <v>820</v>
      </c>
      <c r="K1532">
        <v>820</v>
      </c>
      <c r="L1532">
        <v>820</v>
      </c>
      <c r="M1532">
        <v>820</v>
      </c>
      <c r="N1532">
        <v>820</v>
      </c>
      <c r="O1532">
        <v>820</v>
      </c>
      <c r="P1532">
        <v>820</v>
      </c>
      <c r="Q1532">
        <v>820</v>
      </c>
      <c r="R1532">
        <v>820</v>
      </c>
      <c r="S1532">
        <v>820</v>
      </c>
      <c r="T1532">
        <v>820</v>
      </c>
      <c r="U1532">
        <f t="shared" si="97"/>
        <v>1</v>
      </c>
    </row>
    <row r="1533" spans="1:21">
      <c r="A1533" t="str">
        <f t="shared" si="99"/>
        <v>52.1-37</v>
      </c>
      <c r="B1533">
        <f t="shared" si="100"/>
        <v>37</v>
      </c>
      <c r="C1533">
        <v>52</v>
      </c>
      <c r="D1533" t="s">
        <v>2269</v>
      </c>
      <c r="E1533" t="s">
        <v>1120</v>
      </c>
      <c r="F1533" t="s">
        <v>1171</v>
      </c>
      <c r="G1533">
        <v>60</v>
      </c>
      <c r="H1533">
        <f t="shared" si="98"/>
        <v>33600</v>
      </c>
      <c r="I1533">
        <v>2800</v>
      </c>
      <c r="J1533">
        <v>2800</v>
      </c>
      <c r="K1533">
        <v>2800</v>
      </c>
      <c r="L1533">
        <v>2800</v>
      </c>
      <c r="M1533">
        <v>2800</v>
      </c>
      <c r="N1533">
        <v>2800</v>
      </c>
      <c r="O1533">
        <v>2800</v>
      </c>
      <c r="P1533">
        <v>2800</v>
      </c>
      <c r="Q1533">
        <v>2800</v>
      </c>
      <c r="R1533">
        <v>2800</v>
      </c>
      <c r="S1533">
        <v>2800</v>
      </c>
      <c r="T1533">
        <v>2800</v>
      </c>
      <c r="U1533">
        <f t="shared" si="97"/>
        <v>1</v>
      </c>
    </row>
    <row r="1534" spans="1:21">
      <c r="A1534" t="str">
        <f t="shared" si="99"/>
        <v>52.1-38</v>
      </c>
      <c r="B1534">
        <f t="shared" si="100"/>
        <v>38</v>
      </c>
      <c r="C1534">
        <v>52</v>
      </c>
      <c r="D1534" t="s">
        <v>2294</v>
      </c>
      <c r="E1534" t="s">
        <v>1122</v>
      </c>
      <c r="F1534" t="s">
        <v>1171</v>
      </c>
      <c r="G1534">
        <v>30</v>
      </c>
      <c r="H1534">
        <f t="shared" si="98"/>
        <v>93000</v>
      </c>
      <c r="I1534">
        <v>7750</v>
      </c>
      <c r="J1534">
        <v>7750</v>
      </c>
      <c r="K1534">
        <v>7750</v>
      </c>
      <c r="L1534">
        <v>7750</v>
      </c>
      <c r="M1534">
        <v>7750</v>
      </c>
      <c r="N1534">
        <v>7750</v>
      </c>
      <c r="O1534">
        <v>7750</v>
      </c>
      <c r="P1534">
        <v>7750</v>
      </c>
      <c r="Q1534">
        <v>7750</v>
      </c>
      <c r="R1534">
        <v>7750</v>
      </c>
      <c r="S1534">
        <v>7750</v>
      </c>
      <c r="T1534">
        <v>7750</v>
      </c>
      <c r="U1534">
        <f t="shared" si="97"/>
        <v>1</v>
      </c>
    </row>
    <row r="1535" spans="1:21">
      <c r="A1535" t="str">
        <f t="shared" si="99"/>
        <v>53.1-1</v>
      </c>
      <c r="B1535">
        <f t="shared" si="100"/>
        <v>1</v>
      </c>
      <c r="C1535">
        <v>53</v>
      </c>
      <c r="D1535" t="s">
        <v>2297</v>
      </c>
      <c r="E1535" t="s">
        <v>1174</v>
      </c>
      <c r="F1535" t="s">
        <v>1175</v>
      </c>
      <c r="G1535">
        <v>48</v>
      </c>
      <c r="H1535">
        <f t="shared" si="98"/>
        <v>39360</v>
      </c>
      <c r="I1535">
        <v>3280</v>
      </c>
      <c r="J1535">
        <v>3280</v>
      </c>
      <c r="K1535">
        <v>3280</v>
      </c>
      <c r="L1535">
        <v>3280</v>
      </c>
      <c r="M1535">
        <v>3280</v>
      </c>
      <c r="N1535">
        <v>3280</v>
      </c>
      <c r="O1535">
        <v>3280</v>
      </c>
      <c r="P1535">
        <v>3280</v>
      </c>
      <c r="Q1535">
        <v>3280</v>
      </c>
      <c r="R1535">
        <v>3280</v>
      </c>
      <c r="S1535">
        <v>3280</v>
      </c>
      <c r="T1535">
        <v>3280</v>
      </c>
      <c r="U1535">
        <f t="shared" si="97"/>
        <v>1</v>
      </c>
    </row>
    <row r="1536" spans="1:21">
      <c r="A1536" t="str">
        <f t="shared" si="99"/>
        <v>53.1-2</v>
      </c>
      <c r="B1536">
        <f t="shared" si="100"/>
        <v>2</v>
      </c>
      <c r="C1536">
        <v>53</v>
      </c>
      <c r="D1536" t="s">
        <v>2298</v>
      </c>
      <c r="E1536" t="s">
        <v>1174</v>
      </c>
      <c r="F1536" t="s">
        <v>1175</v>
      </c>
      <c r="G1536">
        <v>48</v>
      </c>
      <c r="H1536">
        <f t="shared" si="98"/>
        <v>39360</v>
      </c>
      <c r="I1536">
        <v>3280</v>
      </c>
      <c r="J1536">
        <v>3280</v>
      </c>
      <c r="K1536">
        <v>3280</v>
      </c>
      <c r="L1536">
        <v>3280</v>
      </c>
      <c r="M1536">
        <v>3280</v>
      </c>
      <c r="N1536">
        <v>3280</v>
      </c>
      <c r="O1536">
        <v>3280</v>
      </c>
      <c r="P1536">
        <v>3280</v>
      </c>
      <c r="Q1536">
        <v>3280</v>
      </c>
      <c r="R1536">
        <v>3280</v>
      </c>
      <c r="S1536">
        <v>3280</v>
      </c>
      <c r="T1536">
        <v>3280</v>
      </c>
      <c r="U1536">
        <f t="shared" si="97"/>
        <v>1</v>
      </c>
    </row>
    <row r="1537" spans="1:21">
      <c r="A1537" t="str">
        <f t="shared" si="99"/>
        <v>53.1-3</v>
      </c>
      <c r="B1537">
        <f t="shared" si="100"/>
        <v>3</v>
      </c>
      <c r="C1537">
        <v>53</v>
      </c>
      <c r="D1537" t="s">
        <v>2299</v>
      </c>
      <c r="E1537" t="s">
        <v>1119</v>
      </c>
      <c r="F1537" t="s">
        <v>1175</v>
      </c>
      <c r="G1537">
        <v>24</v>
      </c>
      <c r="H1537">
        <f t="shared" si="98"/>
        <v>7200</v>
      </c>
      <c r="I1537">
        <v>600</v>
      </c>
      <c r="J1537">
        <v>600</v>
      </c>
      <c r="K1537">
        <v>600</v>
      </c>
      <c r="L1537">
        <v>600</v>
      </c>
      <c r="M1537">
        <v>600</v>
      </c>
      <c r="N1537">
        <v>600</v>
      </c>
      <c r="O1537">
        <v>600</v>
      </c>
      <c r="P1537">
        <v>600</v>
      </c>
      <c r="Q1537">
        <v>600</v>
      </c>
      <c r="R1537">
        <v>600</v>
      </c>
      <c r="S1537">
        <v>600</v>
      </c>
      <c r="T1537">
        <v>600</v>
      </c>
      <c r="U1537">
        <f t="shared" si="97"/>
        <v>1</v>
      </c>
    </row>
    <row r="1538" spans="1:21">
      <c r="A1538" t="str">
        <f t="shared" si="99"/>
        <v>53.1-4</v>
      </c>
      <c r="B1538">
        <f t="shared" si="100"/>
        <v>4</v>
      </c>
      <c r="C1538">
        <v>53</v>
      </c>
      <c r="D1538" t="s">
        <v>2300</v>
      </c>
      <c r="E1538" t="s">
        <v>1119</v>
      </c>
      <c r="F1538" t="s">
        <v>1175</v>
      </c>
      <c r="G1538">
        <v>24</v>
      </c>
      <c r="H1538">
        <f t="shared" si="98"/>
        <v>2400</v>
      </c>
      <c r="I1538">
        <v>600</v>
      </c>
      <c r="J1538">
        <v>600</v>
      </c>
      <c r="K1538" t="s">
        <v>2523</v>
      </c>
      <c r="L1538" t="s">
        <v>2523</v>
      </c>
      <c r="M1538" t="s">
        <v>2523</v>
      </c>
      <c r="N1538" t="s">
        <v>2523</v>
      </c>
      <c r="O1538" t="s">
        <v>2523</v>
      </c>
      <c r="P1538">
        <v>600</v>
      </c>
      <c r="Q1538">
        <v>600</v>
      </c>
      <c r="R1538" t="s">
        <v>2523</v>
      </c>
      <c r="S1538" t="s">
        <v>2523</v>
      </c>
      <c r="T1538" t="s">
        <v>2523</v>
      </c>
      <c r="U1538">
        <f t="shared" ref="U1538:U1601" si="101">COUNTIF($D:$D,D1538)</f>
        <v>1</v>
      </c>
    </row>
    <row r="1539" spans="1:21">
      <c r="A1539" t="str">
        <f t="shared" si="99"/>
        <v>53.1-5</v>
      </c>
      <c r="B1539">
        <f t="shared" si="100"/>
        <v>5</v>
      </c>
      <c r="C1539">
        <v>53</v>
      </c>
      <c r="D1539" t="s">
        <v>2301</v>
      </c>
      <c r="E1539" t="s">
        <v>1119</v>
      </c>
      <c r="F1539" t="s">
        <v>1175</v>
      </c>
      <c r="G1539">
        <v>24</v>
      </c>
      <c r="H1539">
        <f t="shared" si="98"/>
        <v>7200</v>
      </c>
      <c r="I1539">
        <v>600</v>
      </c>
      <c r="J1539">
        <v>600</v>
      </c>
      <c r="K1539">
        <v>600</v>
      </c>
      <c r="L1539">
        <v>600</v>
      </c>
      <c r="M1539">
        <v>600</v>
      </c>
      <c r="N1539">
        <v>600</v>
      </c>
      <c r="O1539">
        <v>600</v>
      </c>
      <c r="P1539">
        <v>600</v>
      </c>
      <c r="Q1539">
        <v>600</v>
      </c>
      <c r="R1539">
        <v>600</v>
      </c>
      <c r="S1539">
        <v>600</v>
      </c>
      <c r="T1539">
        <v>600</v>
      </c>
      <c r="U1539">
        <f t="shared" si="101"/>
        <v>1</v>
      </c>
    </row>
    <row r="1540" spans="1:21">
      <c r="A1540" t="str">
        <f t="shared" si="99"/>
        <v>53.1-6</v>
      </c>
      <c r="B1540">
        <f t="shared" si="100"/>
        <v>6</v>
      </c>
      <c r="C1540">
        <v>53</v>
      </c>
      <c r="D1540" t="s">
        <v>2302</v>
      </c>
      <c r="E1540" t="s">
        <v>1119</v>
      </c>
      <c r="F1540" t="s">
        <v>1175</v>
      </c>
      <c r="G1540">
        <v>24</v>
      </c>
      <c r="H1540">
        <f t="shared" si="98"/>
        <v>3000</v>
      </c>
      <c r="I1540">
        <v>600</v>
      </c>
      <c r="J1540">
        <v>600</v>
      </c>
      <c r="K1540">
        <v>600</v>
      </c>
      <c r="L1540">
        <v>600</v>
      </c>
      <c r="M1540">
        <v>600</v>
      </c>
      <c r="N1540" t="s">
        <v>2523</v>
      </c>
      <c r="O1540" t="s">
        <v>2523</v>
      </c>
      <c r="P1540" t="s">
        <v>2523</v>
      </c>
      <c r="Q1540" t="s">
        <v>2523</v>
      </c>
      <c r="R1540" t="s">
        <v>2523</v>
      </c>
      <c r="S1540" t="s">
        <v>2523</v>
      </c>
      <c r="T1540" t="s">
        <v>2523</v>
      </c>
      <c r="U1540">
        <f t="shared" si="101"/>
        <v>1</v>
      </c>
    </row>
    <row r="1541" spans="1:21">
      <c r="A1541" t="str">
        <f t="shared" si="99"/>
        <v>53.1-7</v>
      </c>
      <c r="B1541">
        <f t="shared" si="100"/>
        <v>7</v>
      </c>
      <c r="C1541">
        <v>53</v>
      </c>
      <c r="D1541" t="s">
        <v>2303</v>
      </c>
      <c r="E1541" t="s">
        <v>1119</v>
      </c>
      <c r="F1541" t="s">
        <v>1175</v>
      </c>
      <c r="G1541">
        <v>24</v>
      </c>
      <c r="H1541">
        <f t="shared" si="98"/>
        <v>3000</v>
      </c>
      <c r="I1541">
        <v>600</v>
      </c>
      <c r="J1541">
        <v>600</v>
      </c>
      <c r="K1541">
        <v>600</v>
      </c>
      <c r="L1541">
        <v>600</v>
      </c>
      <c r="M1541" t="s">
        <v>2523</v>
      </c>
      <c r="N1541">
        <v>600</v>
      </c>
      <c r="O1541" t="s">
        <v>2523</v>
      </c>
      <c r="P1541" t="s">
        <v>2523</v>
      </c>
      <c r="Q1541" t="s">
        <v>2523</v>
      </c>
      <c r="R1541" t="s">
        <v>2523</v>
      </c>
      <c r="S1541" t="s">
        <v>2523</v>
      </c>
      <c r="T1541" t="s">
        <v>2523</v>
      </c>
      <c r="U1541">
        <f t="shared" si="101"/>
        <v>1</v>
      </c>
    </row>
    <row r="1542" spans="1:21">
      <c r="A1542" t="str">
        <f t="shared" si="99"/>
        <v>53.1-8</v>
      </c>
      <c r="B1542">
        <f t="shared" si="100"/>
        <v>8</v>
      </c>
      <c r="C1542">
        <v>53</v>
      </c>
      <c r="D1542" t="s">
        <v>2304</v>
      </c>
      <c r="E1542" t="s">
        <v>1119</v>
      </c>
      <c r="F1542" t="s">
        <v>1175</v>
      </c>
      <c r="G1542">
        <v>24</v>
      </c>
      <c r="H1542">
        <f t="shared" si="98"/>
        <v>7200</v>
      </c>
      <c r="I1542">
        <v>600</v>
      </c>
      <c r="J1542">
        <v>600</v>
      </c>
      <c r="K1542">
        <v>600</v>
      </c>
      <c r="L1542">
        <v>600</v>
      </c>
      <c r="M1542">
        <v>600</v>
      </c>
      <c r="N1542">
        <v>600</v>
      </c>
      <c r="O1542">
        <v>600</v>
      </c>
      <c r="P1542">
        <v>600</v>
      </c>
      <c r="Q1542">
        <v>600</v>
      </c>
      <c r="R1542">
        <v>600</v>
      </c>
      <c r="S1542">
        <v>600</v>
      </c>
      <c r="T1542">
        <v>600</v>
      </c>
      <c r="U1542">
        <f t="shared" si="101"/>
        <v>1</v>
      </c>
    </row>
    <row r="1543" spans="1:21">
      <c r="A1543" t="str">
        <f t="shared" si="99"/>
        <v>53.1-9</v>
      </c>
      <c r="B1543">
        <f t="shared" si="100"/>
        <v>9</v>
      </c>
      <c r="C1543">
        <v>53</v>
      </c>
      <c r="D1543" t="s">
        <v>2305</v>
      </c>
      <c r="E1543" t="s">
        <v>1119</v>
      </c>
      <c r="F1543" t="s">
        <v>1175</v>
      </c>
      <c r="G1543">
        <v>24</v>
      </c>
      <c r="H1543">
        <f t="shared" ref="H1543:H1605" si="102">SUM(I1543:T1543)</f>
        <v>3000</v>
      </c>
      <c r="I1543">
        <v>600</v>
      </c>
      <c r="J1543">
        <v>600</v>
      </c>
      <c r="K1543">
        <v>600</v>
      </c>
      <c r="L1543">
        <v>600</v>
      </c>
      <c r="M1543">
        <v>600</v>
      </c>
      <c r="N1543" t="s">
        <v>2523</v>
      </c>
      <c r="O1543" t="s">
        <v>2523</v>
      </c>
      <c r="P1543" t="s">
        <v>2523</v>
      </c>
      <c r="Q1543" t="s">
        <v>2523</v>
      </c>
      <c r="R1543" t="s">
        <v>2523</v>
      </c>
      <c r="S1543" t="s">
        <v>2523</v>
      </c>
      <c r="T1543" t="s">
        <v>2523</v>
      </c>
      <c r="U1543">
        <f t="shared" si="101"/>
        <v>1</v>
      </c>
    </row>
    <row r="1544" spans="1:21">
      <c r="A1544" t="str">
        <f t="shared" si="99"/>
        <v>53.1-10</v>
      </c>
      <c r="B1544">
        <f t="shared" si="100"/>
        <v>10</v>
      </c>
      <c r="C1544">
        <v>53</v>
      </c>
      <c r="D1544" t="s">
        <v>2306</v>
      </c>
      <c r="E1544" t="s">
        <v>1119</v>
      </c>
      <c r="F1544" t="s">
        <v>1175</v>
      </c>
      <c r="G1544">
        <v>24</v>
      </c>
      <c r="H1544">
        <f t="shared" si="102"/>
        <v>1200</v>
      </c>
      <c r="I1544">
        <v>600</v>
      </c>
      <c r="J1544">
        <v>600</v>
      </c>
      <c r="K1544" t="s">
        <v>2523</v>
      </c>
      <c r="L1544" t="s">
        <v>2523</v>
      </c>
      <c r="M1544" t="s">
        <v>2523</v>
      </c>
      <c r="N1544" t="s">
        <v>2523</v>
      </c>
      <c r="O1544" t="s">
        <v>2523</v>
      </c>
      <c r="P1544" t="s">
        <v>2523</v>
      </c>
      <c r="Q1544" t="s">
        <v>2523</v>
      </c>
      <c r="R1544" t="s">
        <v>2523</v>
      </c>
      <c r="S1544" t="s">
        <v>2523</v>
      </c>
      <c r="T1544" t="s">
        <v>2523</v>
      </c>
      <c r="U1544">
        <f t="shared" si="101"/>
        <v>1</v>
      </c>
    </row>
    <row r="1545" spans="1:21">
      <c r="A1545" t="str">
        <f t="shared" si="99"/>
        <v>53.1-11</v>
      </c>
      <c r="B1545">
        <f t="shared" si="100"/>
        <v>11</v>
      </c>
      <c r="C1545">
        <v>53</v>
      </c>
      <c r="D1545" t="s">
        <v>2307</v>
      </c>
      <c r="E1545" t="s">
        <v>1119</v>
      </c>
      <c r="F1545" t="s">
        <v>1175</v>
      </c>
      <c r="G1545">
        <v>24</v>
      </c>
      <c r="H1545">
        <f t="shared" si="102"/>
        <v>3000</v>
      </c>
      <c r="I1545">
        <v>600</v>
      </c>
      <c r="J1545">
        <v>600</v>
      </c>
      <c r="K1545">
        <v>600</v>
      </c>
      <c r="L1545">
        <v>600</v>
      </c>
      <c r="M1545">
        <v>600</v>
      </c>
      <c r="N1545" t="s">
        <v>2523</v>
      </c>
      <c r="O1545" t="s">
        <v>2523</v>
      </c>
      <c r="P1545" t="s">
        <v>2523</v>
      </c>
      <c r="Q1545" t="s">
        <v>2523</v>
      </c>
      <c r="R1545" t="s">
        <v>2523</v>
      </c>
      <c r="S1545" t="s">
        <v>2523</v>
      </c>
      <c r="T1545" t="s">
        <v>2523</v>
      </c>
      <c r="U1545">
        <f t="shared" si="101"/>
        <v>1</v>
      </c>
    </row>
    <row r="1546" spans="1:21">
      <c r="A1546" t="str">
        <f t="shared" si="99"/>
        <v>53.1-12</v>
      </c>
      <c r="B1546">
        <f t="shared" si="100"/>
        <v>12</v>
      </c>
      <c r="C1546">
        <v>53</v>
      </c>
      <c r="D1546" t="s">
        <v>2308</v>
      </c>
      <c r="E1546" t="s">
        <v>1119</v>
      </c>
      <c r="F1546" t="s">
        <v>1175</v>
      </c>
      <c r="G1546">
        <v>24</v>
      </c>
      <c r="H1546">
        <f t="shared" si="102"/>
        <v>1200</v>
      </c>
      <c r="I1546" t="s">
        <v>2523</v>
      </c>
      <c r="J1546" t="s">
        <v>2523</v>
      </c>
      <c r="K1546" t="s">
        <v>2523</v>
      </c>
      <c r="L1546" t="s">
        <v>2523</v>
      </c>
      <c r="M1546">
        <v>600</v>
      </c>
      <c r="N1546">
        <v>600</v>
      </c>
      <c r="O1546" t="s">
        <v>2523</v>
      </c>
      <c r="P1546" t="s">
        <v>2523</v>
      </c>
      <c r="Q1546" t="s">
        <v>2523</v>
      </c>
      <c r="R1546" t="s">
        <v>2523</v>
      </c>
      <c r="S1546" t="s">
        <v>2523</v>
      </c>
      <c r="T1546" t="s">
        <v>2523</v>
      </c>
      <c r="U1546">
        <f t="shared" si="101"/>
        <v>1</v>
      </c>
    </row>
    <row r="1547" spans="1:21">
      <c r="A1547" t="str">
        <f t="shared" si="99"/>
        <v>53.1-13</v>
      </c>
      <c r="B1547">
        <f t="shared" si="100"/>
        <v>13</v>
      </c>
      <c r="C1547">
        <v>53</v>
      </c>
      <c r="D1547" t="s">
        <v>2309</v>
      </c>
      <c r="E1547" t="s">
        <v>1119</v>
      </c>
      <c r="F1547" t="s">
        <v>1175</v>
      </c>
      <c r="G1547">
        <v>24</v>
      </c>
      <c r="H1547">
        <f t="shared" si="102"/>
        <v>7200</v>
      </c>
      <c r="I1547">
        <v>600</v>
      </c>
      <c r="J1547">
        <v>600</v>
      </c>
      <c r="K1547">
        <v>600</v>
      </c>
      <c r="L1547">
        <v>600</v>
      </c>
      <c r="M1547">
        <v>600</v>
      </c>
      <c r="N1547">
        <v>600</v>
      </c>
      <c r="O1547">
        <v>600</v>
      </c>
      <c r="P1547">
        <v>600</v>
      </c>
      <c r="Q1547">
        <v>600</v>
      </c>
      <c r="R1547">
        <v>600</v>
      </c>
      <c r="S1547">
        <v>600</v>
      </c>
      <c r="T1547">
        <v>600</v>
      </c>
      <c r="U1547">
        <f t="shared" si="101"/>
        <v>1</v>
      </c>
    </row>
    <row r="1548" spans="1:21">
      <c r="A1548" t="str">
        <f t="shared" ref="A1548:A1592" si="103">CONCATENATE(C1548,".1-",B1548)</f>
        <v>53.1-14</v>
      </c>
      <c r="B1548">
        <f t="shared" ref="B1548:B1592" si="104">IF(C1548&lt;&gt;C1547,1,B1547+1)</f>
        <v>14</v>
      </c>
      <c r="C1548">
        <v>53</v>
      </c>
      <c r="D1548" t="s">
        <v>2310</v>
      </c>
      <c r="E1548" t="s">
        <v>1119</v>
      </c>
      <c r="F1548" t="s">
        <v>1175</v>
      </c>
      <c r="G1548">
        <v>24</v>
      </c>
      <c r="H1548">
        <f t="shared" si="102"/>
        <v>7200</v>
      </c>
      <c r="I1548">
        <v>600</v>
      </c>
      <c r="J1548">
        <v>600</v>
      </c>
      <c r="K1548">
        <v>600</v>
      </c>
      <c r="L1548">
        <v>600</v>
      </c>
      <c r="M1548">
        <v>600</v>
      </c>
      <c r="N1548">
        <v>600</v>
      </c>
      <c r="O1548">
        <v>600</v>
      </c>
      <c r="P1548">
        <v>600</v>
      </c>
      <c r="Q1548">
        <v>600</v>
      </c>
      <c r="R1548">
        <v>600</v>
      </c>
      <c r="S1548">
        <v>600</v>
      </c>
      <c r="T1548">
        <v>600</v>
      </c>
      <c r="U1548">
        <f t="shared" si="101"/>
        <v>1</v>
      </c>
    </row>
    <row r="1549" spans="1:21">
      <c r="A1549" t="str">
        <f t="shared" si="103"/>
        <v>53.1-15</v>
      </c>
      <c r="B1549">
        <f t="shared" si="104"/>
        <v>15</v>
      </c>
      <c r="C1549">
        <v>53</v>
      </c>
      <c r="D1549" t="s">
        <v>2311</v>
      </c>
      <c r="E1549" t="s">
        <v>1121</v>
      </c>
      <c r="F1549" t="s">
        <v>1175</v>
      </c>
      <c r="G1549">
        <v>24</v>
      </c>
      <c r="H1549">
        <f t="shared" si="102"/>
        <v>2230</v>
      </c>
      <c r="I1549">
        <v>2230</v>
      </c>
      <c r="J1549" t="s">
        <v>2523</v>
      </c>
      <c r="K1549" t="s">
        <v>2523</v>
      </c>
      <c r="L1549" t="s">
        <v>2523</v>
      </c>
      <c r="M1549" t="s">
        <v>2523</v>
      </c>
      <c r="N1549" t="s">
        <v>2523</v>
      </c>
      <c r="O1549" t="s">
        <v>2523</v>
      </c>
      <c r="P1549" t="s">
        <v>2523</v>
      </c>
      <c r="Q1549" t="s">
        <v>2523</v>
      </c>
      <c r="R1549" t="s">
        <v>2523</v>
      </c>
      <c r="S1549" t="s">
        <v>2523</v>
      </c>
      <c r="T1549" t="s">
        <v>2523</v>
      </c>
      <c r="U1549">
        <f t="shared" si="101"/>
        <v>1</v>
      </c>
    </row>
    <row r="1550" spans="1:21">
      <c r="A1550" t="str">
        <f t="shared" si="103"/>
        <v>53.1-16</v>
      </c>
      <c r="B1550">
        <f t="shared" si="104"/>
        <v>16</v>
      </c>
      <c r="C1550">
        <v>53</v>
      </c>
      <c r="D1550" t="s">
        <v>2517</v>
      </c>
      <c r="E1550" t="s">
        <v>1121</v>
      </c>
      <c r="F1550" t="s">
        <v>1175</v>
      </c>
      <c r="G1550">
        <v>24</v>
      </c>
      <c r="H1550">
        <f t="shared" si="102"/>
        <v>20070</v>
      </c>
      <c r="I1550" t="s">
        <v>2523</v>
      </c>
      <c r="J1550" t="s">
        <v>2523</v>
      </c>
      <c r="K1550" t="s">
        <v>2523</v>
      </c>
      <c r="L1550">
        <v>2230</v>
      </c>
      <c r="M1550">
        <v>2230</v>
      </c>
      <c r="N1550">
        <v>2230</v>
      </c>
      <c r="O1550">
        <v>2230</v>
      </c>
      <c r="P1550">
        <v>2230</v>
      </c>
      <c r="Q1550">
        <v>2230</v>
      </c>
      <c r="R1550">
        <v>2230</v>
      </c>
      <c r="S1550">
        <v>2230</v>
      </c>
      <c r="T1550">
        <v>2230</v>
      </c>
      <c r="U1550">
        <f t="shared" si="101"/>
        <v>1</v>
      </c>
    </row>
    <row r="1551" spans="1:21">
      <c r="A1551" t="str">
        <f t="shared" si="103"/>
        <v>53.1-17</v>
      </c>
      <c r="B1551">
        <f t="shared" si="104"/>
        <v>17</v>
      </c>
      <c r="C1551">
        <v>53</v>
      </c>
      <c r="D1551" t="s">
        <v>2312</v>
      </c>
      <c r="E1551" t="s">
        <v>1121</v>
      </c>
      <c r="F1551" t="s">
        <v>1175</v>
      </c>
      <c r="G1551">
        <v>24</v>
      </c>
      <c r="H1551">
        <f t="shared" si="102"/>
        <v>13380</v>
      </c>
      <c r="I1551">
        <v>2230</v>
      </c>
      <c r="J1551">
        <v>2230</v>
      </c>
      <c r="K1551">
        <v>2230</v>
      </c>
      <c r="L1551">
        <v>2230</v>
      </c>
      <c r="M1551">
        <v>2230</v>
      </c>
      <c r="N1551">
        <v>2230</v>
      </c>
      <c r="O1551" t="s">
        <v>2523</v>
      </c>
      <c r="P1551" t="s">
        <v>2523</v>
      </c>
      <c r="Q1551" t="s">
        <v>2523</v>
      </c>
      <c r="R1551" t="s">
        <v>2523</v>
      </c>
      <c r="S1551" t="s">
        <v>2523</v>
      </c>
      <c r="T1551" t="s">
        <v>2523</v>
      </c>
      <c r="U1551">
        <f t="shared" si="101"/>
        <v>1</v>
      </c>
    </row>
    <row r="1552" spans="1:21">
      <c r="A1552" t="str">
        <f t="shared" si="103"/>
        <v>53.1-18</v>
      </c>
      <c r="B1552">
        <f t="shared" si="104"/>
        <v>18</v>
      </c>
      <c r="C1552">
        <v>53</v>
      </c>
      <c r="D1552" t="s">
        <v>2313</v>
      </c>
      <c r="E1552" t="s">
        <v>1121</v>
      </c>
      <c r="F1552" t="s">
        <v>1175</v>
      </c>
      <c r="G1552">
        <v>24</v>
      </c>
      <c r="H1552">
        <f t="shared" si="102"/>
        <v>26760</v>
      </c>
      <c r="I1552">
        <v>2230</v>
      </c>
      <c r="J1552">
        <v>2230</v>
      </c>
      <c r="K1552">
        <v>2230</v>
      </c>
      <c r="L1552">
        <v>2230</v>
      </c>
      <c r="M1552">
        <v>2230</v>
      </c>
      <c r="N1552">
        <v>2230</v>
      </c>
      <c r="O1552">
        <v>2230</v>
      </c>
      <c r="P1552">
        <v>2230</v>
      </c>
      <c r="Q1552">
        <v>2230</v>
      </c>
      <c r="R1552">
        <v>2230</v>
      </c>
      <c r="S1552">
        <v>2230</v>
      </c>
      <c r="T1552">
        <v>2230</v>
      </c>
      <c r="U1552">
        <f t="shared" si="101"/>
        <v>1</v>
      </c>
    </row>
    <row r="1553" spans="1:21">
      <c r="A1553" t="str">
        <f t="shared" si="103"/>
        <v>53.1-19</v>
      </c>
      <c r="B1553">
        <f t="shared" si="104"/>
        <v>19</v>
      </c>
      <c r="C1553">
        <v>53</v>
      </c>
      <c r="D1553" t="s">
        <v>2518</v>
      </c>
      <c r="E1553" t="s">
        <v>1121</v>
      </c>
      <c r="F1553" t="s">
        <v>1175</v>
      </c>
      <c r="G1553">
        <v>24</v>
      </c>
      <c r="H1553">
        <f t="shared" si="102"/>
        <v>20070</v>
      </c>
      <c r="I1553" t="s">
        <v>2523</v>
      </c>
      <c r="J1553" t="s">
        <v>2523</v>
      </c>
      <c r="K1553" t="s">
        <v>2523</v>
      </c>
      <c r="L1553">
        <v>2230</v>
      </c>
      <c r="M1553">
        <v>2230</v>
      </c>
      <c r="N1553">
        <v>2230</v>
      </c>
      <c r="O1553">
        <v>2230</v>
      </c>
      <c r="P1553">
        <v>2230</v>
      </c>
      <c r="Q1553">
        <v>2230</v>
      </c>
      <c r="R1553">
        <v>2230</v>
      </c>
      <c r="S1553">
        <v>2230</v>
      </c>
      <c r="T1553">
        <v>2230</v>
      </c>
      <c r="U1553">
        <f t="shared" si="101"/>
        <v>1</v>
      </c>
    </row>
    <row r="1554" spans="1:21">
      <c r="A1554" t="str">
        <f t="shared" si="103"/>
        <v>53.1-20</v>
      </c>
      <c r="B1554">
        <f t="shared" si="104"/>
        <v>20</v>
      </c>
      <c r="C1554">
        <v>53</v>
      </c>
      <c r="D1554" t="s">
        <v>2314</v>
      </c>
      <c r="E1554" t="s">
        <v>1121</v>
      </c>
      <c r="F1554" t="s">
        <v>1175</v>
      </c>
      <c r="G1554">
        <v>24</v>
      </c>
      <c r="H1554">
        <f t="shared" si="102"/>
        <v>26760</v>
      </c>
      <c r="I1554">
        <v>2230</v>
      </c>
      <c r="J1554">
        <v>2230</v>
      </c>
      <c r="K1554">
        <v>2230</v>
      </c>
      <c r="L1554">
        <v>2230</v>
      </c>
      <c r="M1554">
        <v>2230</v>
      </c>
      <c r="N1554">
        <v>2230</v>
      </c>
      <c r="O1554">
        <v>2230</v>
      </c>
      <c r="P1554">
        <v>2230</v>
      </c>
      <c r="Q1554">
        <v>2230</v>
      </c>
      <c r="R1554">
        <v>2230</v>
      </c>
      <c r="S1554">
        <v>2230</v>
      </c>
      <c r="T1554">
        <v>2230</v>
      </c>
      <c r="U1554">
        <f t="shared" si="101"/>
        <v>1</v>
      </c>
    </row>
    <row r="1555" spans="1:21">
      <c r="A1555" t="str">
        <f t="shared" si="103"/>
        <v>53.1-21</v>
      </c>
      <c r="B1555">
        <f t="shared" si="104"/>
        <v>21</v>
      </c>
      <c r="C1555">
        <v>53</v>
      </c>
      <c r="D1555" t="s">
        <v>2315</v>
      </c>
      <c r="E1555" t="s">
        <v>1121</v>
      </c>
      <c r="F1555" t="s">
        <v>1175</v>
      </c>
      <c r="G1555">
        <v>24</v>
      </c>
      <c r="H1555">
        <f t="shared" si="102"/>
        <v>11150</v>
      </c>
      <c r="I1555">
        <v>2230</v>
      </c>
      <c r="J1555">
        <v>2230</v>
      </c>
      <c r="K1555">
        <v>2230</v>
      </c>
      <c r="L1555">
        <v>2230</v>
      </c>
      <c r="M1555">
        <v>2230</v>
      </c>
      <c r="N1555" t="s">
        <v>2523</v>
      </c>
      <c r="O1555" t="s">
        <v>2523</v>
      </c>
      <c r="P1555" t="s">
        <v>2523</v>
      </c>
      <c r="Q1555" t="s">
        <v>2523</v>
      </c>
      <c r="R1555" t="s">
        <v>2523</v>
      </c>
      <c r="S1555" t="s">
        <v>2523</v>
      </c>
      <c r="T1555" t="s">
        <v>2523</v>
      </c>
      <c r="U1555">
        <f t="shared" si="101"/>
        <v>1</v>
      </c>
    </row>
    <row r="1556" spans="1:21">
      <c r="A1556" t="str">
        <f t="shared" si="103"/>
        <v>53.1-22</v>
      </c>
      <c r="B1556">
        <f t="shared" si="104"/>
        <v>22</v>
      </c>
      <c r="C1556">
        <v>53</v>
      </c>
      <c r="D1556" t="s">
        <v>2316</v>
      </c>
      <c r="E1556" t="s">
        <v>1178</v>
      </c>
      <c r="F1556" t="s">
        <v>1175</v>
      </c>
      <c r="G1556">
        <v>12</v>
      </c>
      <c r="H1556">
        <f t="shared" si="102"/>
        <v>48880</v>
      </c>
      <c r="I1556">
        <v>6110</v>
      </c>
      <c r="J1556">
        <v>6110</v>
      </c>
      <c r="K1556">
        <v>6110</v>
      </c>
      <c r="L1556">
        <v>6110</v>
      </c>
      <c r="M1556">
        <v>6110</v>
      </c>
      <c r="N1556">
        <v>6110</v>
      </c>
      <c r="O1556">
        <v>6110</v>
      </c>
      <c r="P1556">
        <v>6110</v>
      </c>
      <c r="Q1556" t="s">
        <v>2523</v>
      </c>
      <c r="R1556" t="s">
        <v>2523</v>
      </c>
      <c r="S1556" t="s">
        <v>2523</v>
      </c>
      <c r="T1556" t="s">
        <v>2523</v>
      </c>
      <c r="U1556">
        <f t="shared" si="101"/>
        <v>1</v>
      </c>
    </row>
    <row r="1557" spans="1:21">
      <c r="A1557" t="str">
        <f t="shared" si="103"/>
        <v>53.1-23</v>
      </c>
      <c r="B1557">
        <f t="shared" si="104"/>
        <v>23</v>
      </c>
      <c r="C1557">
        <v>53</v>
      </c>
      <c r="D1557" t="s">
        <v>2884</v>
      </c>
      <c r="E1557" t="s">
        <v>1124</v>
      </c>
      <c r="F1557" t="s">
        <v>1171</v>
      </c>
      <c r="G1557">
        <v>60</v>
      </c>
      <c r="H1557">
        <f t="shared" si="102"/>
        <v>1640</v>
      </c>
      <c r="I1557" t="s">
        <v>2523</v>
      </c>
      <c r="J1557" t="s">
        <v>2523</v>
      </c>
      <c r="K1557" t="s">
        <v>2523</v>
      </c>
      <c r="L1557" t="s">
        <v>2523</v>
      </c>
      <c r="M1557" t="s">
        <v>2523</v>
      </c>
      <c r="N1557" t="s">
        <v>2523</v>
      </c>
      <c r="O1557" t="s">
        <v>2523</v>
      </c>
      <c r="P1557" t="s">
        <v>2523</v>
      </c>
      <c r="Q1557" t="s">
        <v>2523</v>
      </c>
      <c r="R1557" t="s">
        <v>2523</v>
      </c>
      <c r="S1557">
        <v>820</v>
      </c>
      <c r="T1557">
        <v>820</v>
      </c>
      <c r="U1557">
        <f t="shared" si="101"/>
        <v>1</v>
      </c>
    </row>
    <row r="1558" spans="1:21">
      <c r="A1558" t="str">
        <f t="shared" si="103"/>
        <v>53.1-24</v>
      </c>
      <c r="B1558">
        <f t="shared" si="104"/>
        <v>24</v>
      </c>
      <c r="C1558">
        <v>53</v>
      </c>
      <c r="D1558" t="s">
        <v>2295</v>
      </c>
      <c r="E1558" t="s">
        <v>1124</v>
      </c>
      <c r="F1558" t="s">
        <v>1171</v>
      </c>
      <c r="G1558">
        <v>60</v>
      </c>
      <c r="H1558">
        <f t="shared" si="102"/>
        <v>6560</v>
      </c>
      <c r="I1558">
        <v>820</v>
      </c>
      <c r="J1558">
        <v>820</v>
      </c>
      <c r="K1558">
        <v>820</v>
      </c>
      <c r="L1558">
        <v>820</v>
      </c>
      <c r="M1558">
        <v>820</v>
      </c>
      <c r="N1558">
        <v>820</v>
      </c>
      <c r="O1558">
        <v>820</v>
      </c>
      <c r="P1558">
        <v>820</v>
      </c>
      <c r="Q1558" t="s">
        <v>2523</v>
      </c>
      <c r="R1558" t="s">
        <v>2523</v>
      </c>
      <c r="S1558" t="s">
        <v>2523</v>
      </c>
      <c r="T1558" t="s">
        <v>2523</v>
      </c>
      <c r="U1558">
        <f t="shared" si="101"/>
        <v>1</v>
      </c>
    </row>
    <row r="1559" spans="1:21">
      <c r="A1559" t="str">
        <f t="shared" si="103"/>
        <v>53.1-25</v>
      </c>
      <c r="B1559">
        <f t="shared" si="104"/>
        <v>25</v>
      </c>
      <c r="C1559">
        <v>53</v>
      </c>
      <c r="D1559" t="s">
        <v>2296</v>
      </c>
      <c r="E1559" t="s">
        <v>1120</v>
      </c>
      <c r="F1559" t="s">
        <v>1171</v>
      </c>
      <c r="G1559">
        <v>60</v>
      </c>
      <c r="H1559">
        <f t="shared" si="102"/>
        <v>33600</v>
      </c>
      <c r="I1559">
        <v>2800</v>
      </c>
      <c r="J1559">
        <v>2800</v>
      </c>
      <c r="K1559">
        <v>2800</v>
      </c>
      <c r="L1559">
        <v>2800</v>
      </c>
      <c r="M1559">
        <v>2800</v>
      </c>
      <c r="N1559">
        <v>2800</v>
      </c>
      <c r="O1559">
        <v>2800</v>
      </c>
      <c r="P1559">
        <v>2800</v>
      </c>
      <c r="Q1559">
        <v>2800</v>
      </c>
      <c r="R1559">
        <v>2800</v>
      </c>
      <c r="S1559">
        <v>2800</v>
      </c>
      <c r="T1559">
        <v>2800</v>
      </c>
      <c r="U1559">
        <f t="shared" si="101"/>
        <v>1</v>
      </c>
    </row>
    <row r="1560" spans="1:21">
      <c r="A1560" t="str">
        <f t="shared" si="103"/>
        <v>53.1-26</v>
      </c>
      <c r="B1560">
        <f t="shared" si="104"/>
        <v>26</v>
      </c>
      <c r="C1560">
        <v>53</v>
      </c>
      <c r="D1560" t="s">
        <v>2519</v>
      </c>
      <c r="E1560" t="s">
        <v>1122</v>
      </c>
      <c r="F1560" t="s">
        <v>1171</v>
      </c>
      <c r="G1560">
        <v>30</v>
      </c>
      <c r="H1560">
        <f t="shared" si="102"/>
        <v>54250</v>
      </c>
      <c r="I1560" t="s">
        <v>2523</v>
      </c>
      <c r="J1560" t="s">
        <v>2523</v>
      </c>
      <c r="K1560" t="s">
        <v>2523</v>
      </c>
      <c r="L1560" t="s">
        <v>2523</v>
      </c>
      <c r="M1560" t="s">
        <v>2523</v>
      </c>
      <c r="N1560">
        <v>7750</v>
      </c>
      <c r="O1560">
        <v>7750</v>
      </c>
      <c r="P1560">
        <v>7750</v>
      </c>
      <c r="Q1560">
        <v>7750</v>
      </c>
      <c r="R1560">
        <v>7750</v>
      </c>
      <c r="S1560">
        <v>7750</v>
      </c>
      <c r="T1560">
        <v>7750</v>
      </c>
      <c r="U1560">
        <f t="shared" si="101"/>
        <v>1</v>
      </c>
    </row>
    <row r="1561" spans="1:21">
      <c r="A1561" t="str">
        <f t="shared" si="103"/>
        <v>53.1-27</v>
      </c>
      <c r="B1561">
        <f t="shared" si="104"/>
        <v>27</v>
      </c>
      <c r="C1561">
        <v>53</v>
      </c>
      <c r="D1561" t="s">
        <v>2317</v>
      </c>
      <c r="E1561" t="s">
        <v>1122</v>
      </c>
      <c r="F1561" t="s">
        <v>1171</v>
      </c>
      <c r="G1561">
        <v>30</v>
      </c>
      <c r="H1561">
        <f t="shared" si="102"/>
        <v>23250</v>
      </c>
      <c r="I1561">
        <v>7750</v>
      </c>
      <c r="J1561">
        <v>7750</v>
      </c>
      <c r="K1561">
        <v>7750</v>
      </c>
      <c r="L1561" t="s">
        <v>2523</v>
      </c>
      <c r="M1561" t="s">
        <v>2523</v>
      </c>
      <c r="N1561" t="s">
        <v>2523</v>
      </c>
      <c r="O1561" t="s">
        <v>2523</v>
      </c>
      <c r="P1561" t="s">
        <v>2523</v>
      </c>
      <c r="Q1561" t="s">
        <v>2523</v>
      </c>
      <c r="R1561" t="s">
        <v>2523</v>
      </c>
      <c r="S1561" t="s">
        <v>2523</v>
      </c>
      <c r="T1561" t="s">
        <v>2523</v>
      </c>
      <c r="U1561">
        <f t="shared" si="101"/>
        <v>1</v>
      </c>
    </row>
    <row r="1562" spans="1:21">
      <c r="A1562" t="str">
        <f t="shared" si="103"/>
        <v>54.1-1</v>
      </c>
      <c r="B1562">
        <f t="shared" si="104"/>
        <v>1</v>
      </c>
      <c r="C1562">
        <v>54</v>
      </c>
      <c r="D1562" t="s">
        <v>2520</v>
      </c>
      <c r="E1562" t="s">
        <v>1174</v>
      </c>
      <c r="F1562" t="s">
        <v>1175</v>
      </c>
      <c r="G1562">
        <v>48</v>
      </c>
      <c r="H1562">
        <f t="shared" si="102"/>
        <v>22960</v>
      </c>
      <c r="I1562" t="s">
        <v>2523</v>
      </c>
      <c r="J1562" t="s">
        <v>2523</v>
      </c>
      <c r="K1562" t="s">
        <v>2523</v>
      </c>
      <c r="L1562" t="s">
        <v>2523</v>
      </c>
      <c r="M1562" t="s">
        <v>2523</v>
      </c>
      <c r="N1562">
        <v>3280</v>
      </c>
      <c r="O1562">
        <v>3280</v>
      </c>
      <c r="P1562">
        <v>3280</v>
      </c>
      <c r="Q1562">
        <v>3280</v>
      </c>
      <c r="R1562">
        <v>3280</v>
      </c>
      <c r="S1562">
        <v>3280</v>
      </c>
      <c r="T1562">
        <v>3280</v>
      </c>
      <c r="U1562">
        <f t="shared" si="101"/>
        <v>1</v>
      </c>
    </row>
    <row r="1563" spans="1:21">
      <c r="A1563" t="str">
        <f t="shared" si="103"/>
        <v>54.1-2</v>
      </c>
      <c r="B1563">
        <f t="shared" si="104"/>
        <v>2</v>
      </c>
      <c r="C1563">
        <v>54</v>
      </c>
      <c r="D1563" t="s">
        <v>2320</v>
      </c>
      <c r="E1563" t="s">
        <v>1174</v>
      </c>
      <c r="F1563" t="s">
        <v>1175</v>
      </c>
      <c r="G1563">
        <v>48</v>
      </c>
      <c r="H1563">
        <f t="shared" si="102"/>
        <v>39360</v>
      </c>
      <c r="I1563">
        <v>3280</v>
      </c>
      <c r="J1563">
        <v>3280</v>
      </c>
      <c r="K1563">
        <v>3280</v>
      </c>
      <c r="L1563">
        <v>3280</v>
      </c>
      <c r="M1563">
        <v>3280</v>
      </c>
      <c r="N1563">
        <v>3280</v>
      </c>
      <c r="O1563">
        <v>3280</v>
      </c>
      <c r="P1563">
        <v>3280</v>
      </c>
      <c r="Q1563">
        <v>3280</v>
      </c>
      <c r="R1563">
        <v>3280</v>
      </c>
      <c r="S1563">
        <v>3280</v>
      </c>
      <c r="T1563">
        <v>3280</v>
      </c>
      <c r="U1563">
        <f t="shared" si="101"/>
        <v>1</v>
      </c>
    </row>
    <row r="1564" spans="1:21">
      <c r="A1564" t="str">
        <f t="shared" si="103"/>
        <v>54.1-3</v>
      </c>
      <c r="B1564">
        <f t="shared" si="104"/>
        <v>3</v>
      </c>
      <c r="C1564">
        <v>54</v>
      </c>
      <c r="D1564" t="s">
        <v>2321</v>
      </c>
      <c r="E1564" t="s">
        <v>1174</v>
      </c>
      <c r="F1564" t="s">
        <v>1175</v>
      </c>
      <c r="G1564">
        <v>48</v>
      </c>
      <c r="H1564">
        <f t="shared" si="102"/>
        <v>39360</v>
      </c>
      <c r="I1564">
        <v>3280</v>
      </c>
      <c r="J1564">
        <v>3280</v>
      </c>
      <c r="K1564">
        <v>3280</v>
      </c>
      <c r="L1564">
        <v>3280</v>
      </c>
      <c r="M1564">
        <v>3280</v>
      </c>
      <c r="N1564">
        <v>3280</v>
      </c>
      <c r="O1564">
        <v>3280</v>
      </c>
      <c r="P1564">
        <v>3280</v>
      </c>
      <c r="Q1564">
        <v>3280</v>
      </c>
      <c r="R1564">
        <v>3280</v>
      </c>
      <c r="S1564">
        <v>3280</v>
      </c>
      <c r="T1564">
        <v>3280</v>
      </c>
      <c r="U1564">
        <f t="shared" si="101"/>
        <v>1</v>
      </c>
    </row>
    <row r="1565" spans="1:21">
      <c r="A1565" t="str">
        <f t="shared" si="103"/>
        <v>54.1-4</v>
      </c>
      <c r="B1565">
        <f t="shared" si="104"/>
        <v>4</v>
      </c>
      <c r="C1565">
        <v>54</v>
      </c>
      <c r="D1565" t="s">
        <v>2885</v>
      </c>
      <c r="E1565" t="s">
        <v>1119</v>
      </c>
      <c r="F1565" t="s">
        <v>1175</v>
      </c>
      <c r="G1565">
        <v>24</v>
      </c>
      <c r="H1565">
        <f t="shared" si="102"/>
        <v>2400</v>
      </c>
      <c r="I1565" t="s">
        <v>2523</v>
      </c>
      <c r="J1565" t="s">
        <v>2523</v>
      </c>
      <c r="K1565" t="s">
        <v>2523</v>
      </c>
      <c r="L1565" t="s">
        <v>2523</v>
      </c>
      <c r="M1565" t="s">
        <v>2523</v>
      </c>
      <c r="N1565" t="s">
        <v>2523</v>
      </c>
      <c r="O1565" t="s">
        <v>2523</v>
      </c>
      <c r="P1565" t="s">
        <v>2523</v>
      </c>
      <c r="Q1565">
        <v>600</v>
      </c>
      <c r="R1565">
        <v>600</v>
      </c>
      <c r="S1565">
        <v>600</v>
      </c>
      <c r="T1565">
        <v>600</v>
      </c>
      <c r="U1565">
        <f t="shared" si="101"/>
        <v>1</v>
      </c>
    </row>
    <row r="1566" spans="1:21">
      <c r="A1566" t="str">
        <f t="shared" si="103"/>
        <v>54.1-5</v>
      </c>
      <c r="B1566">
        <f t="shared" si="104"/>
        <v>5</v>
      </c>
      <c r="C1566">
        <v>54</v>
      </c>
      <c r="D1566" t="s">
        <v>2322</v>
      </c>
      <c r="E1566" t="s">
        <v>1119</v>
      </c>
      <c r="F1566" t="s">
        <v>1175</v>
      </c>
      <c r="G1566">
        <v>24</v>
      </c>
      <c r="H1566">
        <f t="shared" si="102"/>
        <v>3000</v>
      </c>
      <c r="I1566">
        <v>600</v>
      </c>
      <c r="J1566">
        <v>600</v>
      </c>
      <c r="K1566">
        <v>600</v>
      </c>
      <c r="L1566">
        <v>600</v>
      </c>
      <c r="M1566">
        <v>600</v>
      </c>
      <c r="N1566" t="s">
        <v>2523</v>
      </c>
      <c r="O1566" t="s">
        <v>2523</v>
      </c>
      <c r="P1566" t="s">
        <v>2523</v>
      </c>
      <c r="Q1566" t="s">
        <v>2523</v>
      </c>
      <c r="R1566" t="s">
        <v>2523</v>
      </c>
      <c r="S1566" t="s">
        <v>2523</v>
      </c>
      <c r="T1566" t="s">
        <v>2523</v>
      </c>
      <c r="U1566">
        <f t="shared" si="101"/>
        <v>1</v>
      </c>
    </row>
    <row r="1567" spans="1:21">
      <c r="A1567" t="str">
        <f t="shared" si="103"/>
        <v>54.1-6</v>
      </c>
      <c r="B1567">
        <f t="shared" si="104"/>
        <v>6</v>
      </c>
      <c r="C1567">
        <v>54</v>
      </c>
      <c r="D1567" t="s">
        <v>2323</v>
      </c>
      <c r="E1567" t="s">
        <v>1119</v>
      </c>
      <c r="F1567" t="s">
        <v>1175</v>
      </c>
      <c r="G1567">
        <v>24</v>
      </c>
      <c r="H1567">
        <f t="shared" si="102"/>
        <v>7200</v>
      </c>
      <c r="I1567">
        <v>600</v>
      </c>
      <c r="J1567">
        <v>600</v>
      </c>
      <c r="K1567">
        <v>600</v>
      </c>
      <c r="L1567">
        <v>600</v>
      </c>
      <c r="M1567">
        <v>600</v>
      </c>
      <c r="N1567">
        <v>600</v>
      </c>
      <c r="O1567">
        <v>600</v>
      </c>
      <c r="P1567">
        <v>600</v>
      </c>
      <c r="Q1567">
        <v>600</v>
      </c>
      <c r="R1567">
        <v>600</v>
      </c>
      <c r="S1567">
        <v>600</v>
      </c>
      <c r="T1567">
        <v>600</v>
      </c>
      <c r="U1567">
        <f t="shared" si="101"/>
        <v>1</v>
      </c>
    </row>
    <row r="1568" spans="1:21">
      <c r="A1568" t="str">
        <f t="shared" si="103"/>
        <v>54.1-7</v>
      </c>
      <c r="B1568">
        <f t="shared" si="104"/>
        <v>7</v>
      </c>
      <c r="C1568">
        <v>54</v>
      </c>
      <c r="D1568" t="s">
        <v>2324</v>
      </c>
      <c r="E1568" t="s">
        <v>1119</v>
      </c>
      <c r="F1568" t="s">
        <v>1175</v>
      </c>
      <c r="G1568">
        <v>24</v>
      </c>
      <c r="H1568">
        <f t="shared" si="102"/>
        <v>3000</v>
      </c>
      <c r="I1568">
        <v>600</v>
      </c>
      <c r="J1568">
        <v>600</v>
      </c>
      <c r="K1568">
        <v>600</v>
      </c>
      <c r="L1568">
        <v>600</v>
      </c>
      <c r="M1568">
        <v>600</v>
      </c>
      <c r="N1568" t="s">
        <v>2523</v>
      </c>
      <c r="O1568" t="s">
        <v>2523</v>
      </c>
      <c r="P1568" t="s">
        <v>2523</v>
      </c>
      <c r="Q1568" t="s">
        <v>2523</v>
      </c>
      <c r="R1568" t="s">
        <v>2523</v>
      </c>
      <c r="S1568" t="s">
        <v>2523</v>
      </c>
      <c r="T1568" t="s">
        <v>2523</v>
      </c>
      <c r="U1568">
        <f t="shared" si="101"/>
        <v>1</v>
      </c>
    </row>
    <row r="1569" spans="1:21">
      <c r="A1569" t="str">
        <f t="shared" si="103"/>
        <v>54.1-8</v>
      </c>
      <c r="B1569">
        <f t="shared" si="104"/>
        <v>8</v>
      </c>
      <c r="C1569">
        <v>54</v>
      </c>
      <c r="D1569" t="s">
        <v>2325</v>
      </c>
      <c r="E1569" t="s">
        <v>1119</v>
      </c>
      <c r="F1569" t="s">
        <v>1175</v>
      </c>
      <c r="G1569">
        <v>24</v>
      </c>
      <c r="H1569">
        <f t="shared" si="102"/>
        <v>7200</v>
      </c>
      <c r="I1569">
        <v>600</v>
      </c>
      <c r="J1569">
        <v>600</v>
      </c>
      <c r="K1569">
        <v>600</v>
      </c>
      <c r="L1569">
        <v>600</v>
      </c>
      <c r="M1569">
        <v>600</v>
      </c>
      <c r="N1569">
        <v>600</v>
      </c>
      <c r="O1569">
        <v>600</v>
      </c>
      <c r="P1569">
        <v>600</v>
      </c>
      <c r="Q1569">
        <v>600</v>
      </c>
      <c r="R1569">
        <v>600</v>
      </c>
      <c r="S1569">
        <v>600</v>
      </c>
      <c r="T1569">
        <v>600</v>
      </c>
      <c r="U1569">
        <f t="shared" si="101"/>
        <v>1</v>
      </c>
    </row>
    <row r="1570" spans="1:21">
      <c r="A1570" t="str">
        <f t="shared" si="103"/>
        <v>54.1-9</v>
      </c>
      <c r="B1570">
        <f t="shared" si="104"/>
        <v>9</v>
      </c>
      <c r="C1570">
        <v>54</v>
      </c>
      <c r="D1570" t="s">
        <v>2326</v>
      </c>
      <c r="E1570" t="s">
        <v>1119</v>
      </c>
      <c r="F1570" t="s">
        <v>1175</v>
      </c>
      <c r="G1570">
        <v>24</v>
      </c>
      <c r="H1570">
        <f t="shared" si="102"/>
        <v>7200</v>
      </c>
      <c r="I1570">
        <v>600</v>
      </c>
      <c r="J1570">
        <v>600</v>
      </c>
      <c r="K1570">
        <v>600</v>
      </c>
      <c r="L1570">
        <v>600</v>
      </c>
      <c r="M1570">
        <v>600</v>
      </c>
      <c r="N1570">
        <v>600</v>
      </c>
      <c r="O1570">
        <v>600</v>
      </c>
      <c r="P1570">
        <v>600</v>
      </c>
      <c r="Q1570">
        <v>600</v>
      </c>
      <c r="R1570">
        <v>600</v>
      </c>
      <c r="S1570">
        <v>600</v>
      </c>
      <c r="T1570">
        <v>600</v>
      </c>
      <c r="U1570">
        <f t="shared" si="101"/>
        <v>1</v>
      </c>
    </row>
    <row r="1571" spans="1:21">
      <c r="A1571" t="str">
        <f t="shared" si="103"/>
        <v>54.1-10</v>
      </c>
      <c r="B1571">
        <f t="shared" si="104"/>
        <v>10</v>
      </c>
      <c r="C1571">
        <v>54</v>
      </c>
      <c r="D1571" t="s">
        <v>2886</v>
      </c>
      <c r="E1571" t="s">
        <v>1119</v>
      </c>
      <c r="F1571" t="s">
        <v>1175</v>
      </c>
      <c r="G1571">
        <v>24</v>
      </c>
      <c r="H1571">
        <f t="shared" si="102"/>
        <v>2400</v>
      </c>
      <c r="I1571" t="s">
        <v>2523</v>
      </c>
      <c r="J1571" t="s">
        <v>2523</v>
      </c>
      <c r="K1571" t="s">
        <v>2523</v>
      </c>
      <c r="L1571" t="s">
        <v>2523</v>
      </c>
      <c r="M1571" t="s">
        <v>2523</v>
      </c>
      <c r="N1571" t="s">
        <v>2523</v>
      </c>
      <c r="O1571" t="s">
        <v>2523</v>
      </c>
      <c r="P1571" t="s">
        <v>2523</v>
      </c>
      <c r="Q1571">
        <v>600</v>
      </c>
      <c r="R1571">
        <v>600</v>
      </c>
      <c r="S1571">
        <v>600</v>
      </c>
      <c r="T1571">
        <v>600</v>
      </c>
      <c r="U1571">
        <f t="shared" si="101"/>
        <v>1</v>
      </c>
    </row>
    <row r="1572" spans="1:21">
      <c r="A1572" t="str">
        <f t="shared" si="103"/>
        <v>54.1-11</v>
      </c>
      <c r="B1572">
        <f t="shared" si="104"/>
        <v>11</v>
      </c>
      <c r="C1572">
        <v>54</v>
      </c>
      <c r="D1572" t="s">
        <v>2327</v>
      </c>
      <c r="E1572" t="s">
        <v>1119</v>
      </c>
      <c r="F1572" t="s">
        <v>1175</v>
      </c>
      <c r="G1572">
        <v>24</v>
      </c>
      <c r="H1572">
        <f t="shared" si="102"/>
        <v>7200</v>
      </c>
      <c r="I1572">
        <v>600</v>
      </c>
      <c r="J1572">
        <v>600</v>
      </c>
      <c r="K1572">
        <v>600</v>
      </c>
      <c r="L1572">
        <v>600</v>
      </c>
      <c r="M1572">
        <v>600</v>
      </c>
      <c r="N1572">
        <v>600</v>
      </c>
      <c r="O1572">
        <v>600</v>
      </c>
      <c r="P1572">
        <v>600</v>
      </c>
      <c r="Q1572">
        <v>600</v>
      </c>
      <c r="R1572">
        <v>600</v>
      </c>
      <c r="S1572">
        <v>600</v>
      </c>
      <c r="T1572">
        <v>600</v>
      </c>
      <c r="U1572">
        <f t="shared" si="101"/>
        <v>1</v>
      </c>
    </row>
    <row r="1573" spans="1:21">
      <c r="A1573" t="str">
        <f t="shared" si="103"/>
        <v>54.1-12</v>
      </c>
      <c r="B1573">
        <f t="shared" si="104"/>
        <v>12</v>
      </c>
      <c r="C1573">
        <v>54</v>
      </c>
      <c r="D1573" t="s">
        <v>2328</v>
      </c>
      <c r="E1573" t="s">
        <v>1119</v>
      </c>
      <c r="F1573" t="s">
        <v>1175</v>
      </c>
      <c r="G1573">
        <v>24</v>
      </c>
      <c r="H1573">
        <f t="shared" si="102"/>
        <v>3000</v>
      </c>
      <c r="I1573">
        <v>600</v>
      </c>
      <c r="J1573">
        <v>600</v>
      </c>
      <c r="K1573">
        <v>600</v>
      </c>
      <c r="L1573">
        <v>600</v>
      </c>
      <c r="M1573">
        <v>600</v>
      </c>
      <c r="N1573" t="s">
        <v>2523</v>
      </c>
      <c r="O1573" t="s">
        <v>2523</v>
      </c>
      <c r="P1573" t="s">
        <v>2523</v>
      </c>
      <c r="Q1573" t="s">
        <v>2523</v>
      </c>
      <c r="R1573" t="s">
        <v>2523</v>
      </c>
      <c r="S1573" t="s">
        <v>2523</v>
      </c>
      <c r="T1573" t="s">
        <v>2523</v>
      </c>
      <c r="U1573">
        <f t="shared" si="101"/>
        <v>1</v>
      </c>
    </row>
    <row r="1574" spans="1:21">
      <c r="A1574" t="str">
        <f t="shared" si="103"/>
        <v>54.1-13</v>
      </c>
      <c r="B1574">
        <f t="shared" si="104"/>
        <v>13</v>
      </c>
      <c r="C1574">
        <v>54</v>
      </c>
      <c r="D1574" t="s">
        <v>2329</v>
      </c>
      <c r="E1574" t="s">
        <v>1119</v>
      </c>
      <c r="F1574" t="s">
        <v>1175</v>
      </c>
      <c r="G1574">
        <v>24</v>
      </c>
      <c r="H1574">
        <f t="shared" si="102"/>
        <v>7200</v>
      </c>
      <c r="I1574">
        <v>600</v>
      </c>
      <c r="J1574">
        <v>600</v>
      </c>
      <c r="K1574">
        <v>600</v>
      </c>
      <c r="L1574">
        <v>600</v>
      </c>
      <c r="M1574">
        <v>600</v>
      </c>
      <c r="N1574">
        <v>600</v>
      </c>
      <c r="O1574">
        <v>600</v>
      </c>
      <c r="P1574">
        <v>600</v>
      </c>
      <c r="Q1574">
        <v>600</v>
      </c>
      <c r="R1574">
        <v>600</v>
      </c>
      <c r="S1574">
        <v>600</v>
      </c>
      <c r="T1574">
        <v>600</v>
      </c>
      <c r="U1574">
        <f t="shared" si="101"/>
        <v>1</v>
      </c>
    </row>
    <row r="1575" spans="1:21">
      <c r="A1575" t="str">
        <f t="shared" si="103"/>
        <v>54.1-14</v>
      </c>
      <c r="B1575">
        <f t="shared" si="104"/>
        <v>14</v>
      </c>
      <c r="C1575">
        <v>54</v>
      </c>
      <c r="D1575" t="s">
        <v>2330</v>
      </c>
      <c r="E1575" t="s">
        <v>1119</v>
      </c>
      <c r="F1575" t="s">
        <v>1175</v>
      </c>
      <c r="G1575">
        <v>24</v>
      </c>
      <c r="H1575">
        <f t="shared" si="102"/>
        <v>7200</v>
      </c>
      <c r="I1575">
        <v>600</v>
      </c>
      <c r="J1575">
        <v>600</v>
      </c>
      <c r="K1575">
        <v>600</v>
      </c>
      <c r="L1575">
        <v>600</v>
      </c>
      <c r="M1575">
        <v>600</v>
      </c>
      <c r="N1575">
        <v>600</v>
      </c>
      <c r="O1575">
        <v>600</v>
      </c>
      <c r="P1575">
        <v>600</v>
      </c>
      <c r="Q1575">
        <v>600</v>
      </c>
      <c r="R1575">
        <v>600</v>
      </c>
      <c r="S1575">
        <v>600</v>
      </c>
      <c r="T1575">
        <v>600</v>
      </c>
      <c r="U1575">
        <f t="shared" si="101"/>
        <v>1</v>
      </c>
    </row>
    <row r="1576" spans="1:21">
      <c r="A1576" t="str">
        <f t="shared" si="103"/>
        <v>54.1-15</v>
      </c>
      <c r="B1576">
        <f t="shared" si="104"/>
        <v>15</v>
      </c>
      <c r="C1576">
        <v>54</v>
      </c>
      <c r="D1576" t="s">
        <v>2887</v>
      </c>
      <c r="E1576" t="s">
        <v>1119</v>
      </c>
      <c r="F1576" t="s">
        <v>1175</v>
      </c>
      <c r="G1576">
        <v>24</v>
      </c>
      <c r="H1576">
        <f t="shared" si="102"/>
        <v>2400</v>
      </c>
      <c r="I1576" t="s">
        <v>2523</v>
      </c>
      <c r="J1576" t="s">
        <v>2523</v>
      </c>
      <c r="K1576" t="s">
        <v>2523</v>
      </c>
      <c r="L1576" t="s">
        <v>2523</v>
      </c>
      <c r="M1576" t="s">
        <v>2523</v>
      </c>
      <c r="N1576" t="s">
        <v>2523</v>
      </c>
      <c r="O1576" t="s">
        <v>2523</v>
      </c>
      <c r="P1576" t="s">
        <v>2523</v>
      </c>
      <c r="Q1576">
        <v>600</v>
      </c>
      <c r="R1576">
        <v>600</v>
      </c>
      <c r="S1576">
        <v>600</v>
      </c>
      <c r="T1576">
        <v>600</v>
      </c>
      <c r="U1576">
        <f t="shared" si="101"/>
        <v>1</v>
      </c>
    </row>
    <row r="1577" spans="1:21">
      <c r="A1577" t="str">
        <f t="shared" si="103"/>
        <v>54.1-16</v>
      </c>
      <c r="B1577">
        <f t="shared" si="104"/>
        <v>16</v>
      </c>
      <c r="C1577">
        <v>54</v>
      </c>
      <c r="D1577" t="s">
        <v>2331</v>
      </c>
      <c r="E1577" t="s">
        <v>1119</v>
      </c>
      <c r="F1577" t="s">
        <v>1175</v>
      </c>
      <c r="G1577">
        <v>24</v>
      </c>
      <c r="H1577">
        <f t="shared" si="102"/>
        <v>4800</v>
      </c>
      <c r="I1577">
        <v>600</v>
      </c>
      <c r="J1577">
        <v>600</v>
      </c>
      <c r="K1577">
        <v>600</v>
      </c>
      <c r="L1577">
        <v>600</v>
      </c>
      <c r="M1577">
        <v>600</v>
      </c>
      <c r="N1577">
        <v>600</v>
      </c>
      <c r="O1577">
        <v>600</v>
      </c>
      <c r="P1577">
        <v>600</v>
      </c>
      <c r="Q1577" t="s">
        <v>2523</v>
      </c>
      <c r="R1577" t="s">
        <v>2523</v>
      </c>
      <c r="S1577" t="s">
        <v>2523</v>
      </c>
      <c r="T1577" t="s">
        <v>2523</v>
      </c>
      <c r="U1577">
        <f t="shared" si="101"/>
        <v>1</v>
      </c>
    </row>
    <row r="1578" spans="1:21">
      <c r="A1578" t="str">
        <f t="shared" si="103"/>
        <v>54.1-17</v>
      </c>
      <c r="B1578">
        <f t="shared" si="104"/>
        <v>17</v>
      </c>
      <c r="C1578">
        <v>54</v>
      </c>
      <c r="D1578" t="s">
        <v>2332</v>
      </c>
      <c r="E1578" t="s">
        <v>1119</v>
      </c>
      <c r="F1578" t="s">
        <v>1175</v>
      </c>
      <c r="G1578">
        <v>24</v>
      </c>
      <c r="H1578">
        <f t="shared" si="102"/>
        <v>6000</v>
      </c>
      <c r="I1578">
        <v>600</v>
      </c>
      <c r="J1578">
        <v>600</v>
      </c>
      <c r="K1578">
        <v>600</v>
      </c>
      <c r="L1578">
        <v>600</v>
      </c>
      <c r="M1578">
        <v>600</v>
      </c>
      <c r="N1578">
        <v>600</v>
      </c>
      <c r="O1578">
        <v>600</v>
      </c>
      <c r="P1578">
        <v>600</v>
      </c>
      <c r="Q1578">
        <v>600</v>
      </c>
      <c r="R1578">
        <v>600</v>
      </c>
      <c r="S1578" t="s">
        <v>2523</v>
      </c>
      <c r="T1578" t="s">
        <v>2523</v>
      </c>
      <c r="U1578">
        <f t="shared" si="101"/>
        <v>1</v>
      </c>
    </row>
    <row r="1579" spans="1:21">
      <c r="A1579" t="str">
        <f t="shared" si="103"/>
        <v>54.1-18</v>
      </c>
      <c r="B1579">
        <f t="shared" si="104"/>
        <v>18</v>
      </c>
      <c r="C1579">
        <v>54</v>
      </c>
      <c r="D1579" t="s">
        <v>2333</v>
      </c>
      <c r="E1579" t="s">
        <v>1119</v>
      </c>
      <c r="F1579" t="s">
        <v>1175</v>
      </c>
      <c r="G1579">
        <v>24</v>
      </c>
      <c r="H1579">
        <f t="shared" si="102"/>
        <v>4200</v>
      </c>
      <c r="I1579">
        <v>600</v>
      </c>
      <c r="J1579">
        <v>600</v>
      </c>
      <c r="K1579">
        <v>600</v>
      </c>
      <c r="L1579">
        <v>600</v>
      </c>
      <c r="M1579">
        <v>600</v>
      </c>
      <c r="N1579">
        <v>600</v>
      </c>
      <c r="O1579">
        <v>600</v>
      </c>
      <c r="P1579" t="s">
        <v>2523</v>
      </c>
      <c r="Q1579" t="s">
        <v>2523</v>
      </c>
      <c r="R1579" t="s">
        <v>2523</v>
      </c>
      <c r="S1579" t="s">
        <v>2523</v>
      </c>
      <c r="T1579" t="s">
        <v>2523</v>
      </c>
      <c r="U1579">
        <f t="shared" si="101"/>
        <v>1</v>
      </c>
    </row>
    <row r="1580" spans="1:21">
      <c r="A1580" t="str">
        <f t="shared" si="103"/>
        <v>54.1-19</v>
      </c>
      <c r="B1580">
        <f t="shared" si="104"/>
        <v>19</v>
      </c>
      <c r="C1580">
        <v>54</v>
      </c>
      <c r="D1580" t="s">
        <v>2334</v>
      </c>
      <c r="E1580" t="s">
        <v>1119</v>
      </c>
      <c r="F1580" t="s">
        <v>1175</v>
      </c>
      <c r="G1580">
        <v>24</v>
      </c>
      <c r="H1580">
        <f t="shared" si="102"/>
        <v>1200</v>
      </c>
      <c r="I1580">
        <v>600</v>
      </c>
      <c r="J1580">
        <v>600</v>
      </c>
      <c r="K1580" t="s">
        <v>2523</v>
      </c>
      <c r="L1580" t="s">
        <v>2523</v>
      </c>
      <c r="M1580" t="s">
        <v>2523</v>
      </c>
      <c r="N1580" t="s">
        <v>2523</v>
      </c>
      <c r="O1580" t="s">
        <v>2523</v>
      </c>
      <c r="P1580" t="s">
        <v>2523</v>
      </c>
      <c r="Q1580" t="s">
        <v>2523</v>
      </c>
      <c r="R1580" t="s">
        <v>2523</v>
      </c>
      <c r="S1580" t="s">
        <v>2523</v>
      </c>
      <c r="T1580" t="s">
        <v>2523</v>
      </c>
      <c r="U1580">
        <f t="shared" si="101"/>
        <v>1</v>
      </c>
    </row>
    <row r="1581" spans="1:21">
      <c r="A1581" t="str">
        <f t="shared" si="103"/>
        <v>54.1-20</v>
      </c>
      <c r="B1581">
        <f t="shared" si="104"/>
        <v>20</v>
      </c>
      <c r="C1581">
        <v>54</v>
      </c>
      <c r="D1581" t="s">
        <v>2335</v>
      </c>
      <c r="E1581" t="s">
        <v>1119</v>
      </c>
      <c r="F1581" t="s">
        <v>1175</v>
      </c>
      <c r="G1581">
        <v>24</v>
      </c>
      <c r="H1581">
        <f t="shared" si="102"/>
        <v>6000</v>
      </c>
      <c r="I1581">
        <v>600</v>
      </c>
      <c r="J1581">
        <v>600</v>
      </c>
      <c r="K1581">
        <v>600</v>
      </c>
      <c r="L1581">
        <v>600</v>
      </c>
      <c r="M1581">
        <v>600</v>
      </c>
      <c r="N1581">
        <v>600</v>
      </c>
      <c r="O1581">
        <v>600</v>
      </c>
      <c r="P1581">
        <v>600</v>
      </c>
      <c r="Q1581">
        <v>600</v>
      </c>
      <c r="R1581">
        <v>600</v>
      </c>
      <c r="S1581" t="s">
        <v>2523</v>
      </c>
      <c r="T1581" t="s">
        <v>2523</v>
      </c>
      <c r="U1581">
        <f t="shared" si="101"/>
        <v>1</v>
      </c>
    </row>
    <row r="1582" spans="1:21">
      <c r="A1582" t="str">
        <f t="shared" si="103"/>
        <v>54.1-21</v>
      </c>
      <c r="B1582">
        <f t="shared" si="104"/>
        <v>21</v>
      </c>
      <c r="C1582">
        <v>54</v>
      </c>
      <c r="D1582" t="s">
        <v>2336</v>
      </c>
      <c r="E1582" t="s">
        <v>1119</v>
      </c>
      <c r="F1582" t="s">
        <v>1175</v>
      </c>
      <c r="G1582">
        <v>24</v>
      </c>
      <c r="H1582">
        <f t="shared" si="102"/>
        <v>6000</v>
      </c>
      <c r="I1582">
        <v>600</v>
      </c>
      <c r="J1582">
        <v>600</v>
      </c>
      <c r="K1582">
        <v>600</v>
      </c>
      <c r="L1582">
        <v>600</v>
      </c>
      <c r="M1582">
        <v>600</v>
      </c>
      <c r="N1582">
        <v>600</v>
      </c>
      <c r="O1582">
        <v>600</v>
      </c>
      <c r="P1582">
        <v>600</v>
      </c>
      <c r="Q1582">
        <v>600</v>
      </c>
      <c r="R1582">
        <v>600</v>
      </c>
      <c r="S1582" t="s">
        <v>2523</v>
      </c>
      <c r="T1582" t="s">
        <v>2523</v>
      </c>
      <c r="U1582">
        <f t="shared" si="101"/>
        <v>1</v>
      </c>
    </row>
    <row r="1583" spans="1:21">
      <c r="A1583" t="str">
        <f t="shared" si="103"/>
        <v>54.1-22</v>
      </c>
      <c r="B1583">
        <f t="shared" si="104"/>
        <v>22</v>
      </c>
      <c r="C1583">
        <v>54</v>
      </c>
      <c r="D1583" t="s">
        <v>2337</v>
      </c>
      <c r="E1583" t="s">
        <v>1121</v>
      </c>
      <c r="F1583" t="s">
        <v>1175</v>
      </c>
      <c r="G1583">
        <v>24</v>
      </c>
      <c r="H1583">
        <f t="shared" si="102"/>
        <v>26760</v>
      </c>
      <c r="I1583">
        <v>2230</v>
      </c>
      <c r="J1583">
        <v>2230</v>
      </c>
      <c r="K1583">
        <v>2230</v>
      </c>
      <c r="L1583">
        <v>2230</v>
      </c>
      <c r="M1583">
        <v>2230</v>
      </c>
      <c r="N1583">
        <v>2230</v>
      </c>
      <c r="O1583">
        <v>2230</v>
      </c>
      <c r="P1583">
        <v>2230</v>
      </c>
      <c r="Q1583">
        <v>2230</v>
      </c>
      <c r="R1583">
        <v>2230</v>
      </c>
      <c r="S1583">
        <v>2230</v>
      </c>
      <c r="T1583">
        <v>2230</v>
      </c>
      <c r="U1583">
        <f t="shared" si="101"/>
        <v>1</v>
      </c>
    </row>
    <row r="1584" spans="1:21">
      <c r="A1584" t="str">
        <f t="shared" si="103"/>
        <v>54.1-23</v>
      </c>
      <c r="B1584">
        <f t="shared" si="104"/>
        <v>23</v>
      </c>
      <c r="C1584">
        <v>54</v>
      </c>
      <c r="D1584" t="s">
        <v>2338</v>
      </c>
      <c r="E1584" t="s">
        <v>1121</v>
      </c>
      <c r="F1584" t="s">
        <v>1175</v>
      </c>
      <c r="G1584">
        <v>24</v>
      </c>
      <c r="H1584">
        <f t="shared" si="102"/>
        <v>4460</v>
      </c>
      <c r="I1584">
        <v>2230</v>
      </c>
      <c r="J1584">
        <v>2230</v>
      </c>
      <c r="K1584" t="s">
        <v>2523</v>
      </c>
      <c r="L1584" t="s">
        <v>2523</v>
      </c>
      <c r="M1584" t="s">
        <v>2523</v>
      </c>
      <c r="N1584" t="s">
        <v>2523</v>
      </c>
      <c r="O1584" t="s">
        <v>2523</v>
      </c>
      <c r="P1584" t="s">
        <v>2523</v>
      </c>
      <c r="Q1584" t="s">
        <v>2523</v>
      </c>
      <c r="R1584" t="s">
        <v>2523</v>
      </c>
      <c r="S1584" t="s">
        <v>2523</v>
      </c>
      <c r="T1584" t="s">
        <v>2523</v>
      </c>
      <c r="U1584">
        <f t="shared" si="101"/>
        <v>1</v>
      </c>
    </row>
    <row r="1585" spans="1:21">
      <c r="A1585" t="str">
        <f t="shared" si="103"/>
        <v>54.1-24</v>
      </c>
      <c r="B1585">
        <f t="shared" si="104"/>
        <v>24</v>
      </c>
      <c r="C1585">
        <v>54</v>
      </c>
      <c r="D1585" t="s">
        <v>2521</v>
      </c>
      <c r="E1585" t="s">
        <v>1121</v>
      </c>
      <c r="F1585" t="s">
        <v>1175</v>
      </c>
      <c r="G1585">
        <v>24</v>
      </c>
      <c r="H1585">
        <f t="shared" si="102"/>
        <v>15610</v>
      </c>
      <c r="I1585" t="s">
        <v>2523</v>
      </c>
      <c r="J1585" t="s">
        <v>2523</v>
      </c>
      <c r="K1585" t="s">
        <v>2523</v>
      </c>
      <c r="L1585" t="s">
        <v>2523</v>
      </c>
      <c r="M1585" t="s">
        <v>2523</v>
      </c>
      <c r="N1585">
        <v>2230</v>
      </c>
      <c r="O1585">
        <v>2230</v>
      </c>
      <c r="P1585">
        <v>2230</v>
      </c>
      <c r="Q1585">
        <v>2230</v>
      </c>
      <c r="R1585">
        <v>2230</v>
      </c>
      <c r="S1585">
        <v>2230</v>
      </c>
      <c r="T1585">
        <v>2230</v>
      </c>
      <c r="U1585">
        <f t="shared" si="101"/>
        <v>1</v>
      </c>
    </row>
    <row r="1586" spans="1:21">
      <c r="A1586" t="str">
        <f t="shared" si="103"/>
        <v>54.1-25</v>
      </c>
      <c r="B1586">
        <f t="shared" si="104"/>
        <v>25</v>
      </c>
      <c r="C1586">
        <v>54</v>
      </c>
      <c r="D1586" t="s">
        <v>2339</v>
      </c>
      <c r="E1586" t="s">
        <v>1121</v>
      </c>
      <c r="F1586" t="s">
        <v>1175</v>
      </c>
      <c r="G1586">
        <v>24</v>
      </c>
      <c r="H1586">
        <f t="shared" si="102"/>
        <v>26760</v>
      </c>
      <c r="I1586">
        <v>2230</v>
      </c>
      <c r="J1586">
        <v>2230</v>
      </c>
      <c r="K1586">
        <v>2230</v>
      </c>
      <c r="L1586">
        <v>2230</v>
      </c>
      <c r="M1586">
        <v>2230</v>
      </c>
      <c r="N1586">
        <v>2230</v>
      </c>
      <c r="O1586">
        <v>2230</v>
      </c>
      <c r="P1586">
        <v>2230</v>
      </c>
      <c r="Q1586">
        <v>2230</v>
      </c>
      <c r="R1586">
        <v>2230</v>
      </c>
      <c r="S1586">
        <v>2230</v>
      </c>
      <c r="T1586">
        <v>2230</v>
      </c>
      <c r="U1586">
        <f t="shared" si="101"/>
        <v>1</v>
      </c>
    </row>
    <row r="1587" spans="1:21">
      <c r="A1587" t="str">
        <f t="shared" si="103"/>
        <v>54.1-26</v>
      </c>
      <c r="B1587">
        <f t="shared" si="104"/>
        <v>26</v>
      </c>
      <c r="C1587">
        <v>54</v>
      </c>
      <c r="D1587" t="s">
        <v>2340</v>
      </c>
      <c r="E1587" t="s">
        <v>1121</v>
      </c>
      <c r="F1587" t="s">
        <v>1175</v>
      </c>
      <c r="G1587">
        <v>24</v>
      </c>
      <c r="H1587">
        <f t="shared" si="102"/>
        <v>11150</v>
      </c>
      <c r="I1587">
        <v>2230</v>
      </c>
      <c r="J1587">
        <v>2230</v>
      </c>
      <c r="K1587">
        <v>2230</v>
      </c>
      <c r="L1587">
        <v>2230</v>
      </c>
      <c r="M1587">
        <v>2230</v>
      </c>
      <c r="N1587" t="s">
        <v>2523</v>
      </c>
      <c r="O1587" t="s">
        <v>2523</v>
      </c>
      <c r="P1587" t="s">
        <v>2523</v>
      </c>
      <c r="Q1587" t="s">
        <v>2523</v>
      </c>
      <c r="R1587" t="s">
        <v>2523</v>
      </c>
      <c r="S1587" t="s">
        <v>2523</v>
      </c>
      <c r="T1587" t="s">
        <v>2523</v>
      </c>
      <c r="U1587">
        <f t="shared" si="101"/>
        <v>1</v>
      </c>
    </row>
    <row r="1588" spans="1:21">
      <c r="A1588" t="str">
        <f t="shared" si="103"/>
        <v>54.1-27</v>
      </c>
      <c r="B1588">
        <f t="shared" si="104"/>
        <v>27</v>
      </c>
      <c r="C1588">
        <v>54</v>
      </c>
      <c r="D1588" t="s">
        <v>2341</v>
      </c>
      <c r="E1588" t="s">
        <v>1121</v>
      </c>
      <c r="F1588" t="s">
        <v>1175</v>
      </c>
      <c r="G1588">
        <v>24</v>
      </c>
      <c r="H1588">
        <f t="shared" si="102"/>
        <v>26760</v>
      </c>
      <c r="I1588">
        <v>2230</v>
      </c>
      <c r="J1588">
        <v>2230</v>
      </c>
      <c r="K1588">
        <v>2230</v>
      </c>
      <c r="L1588">
        <v>2230</v>
      </c>
      <c r="M1588">
        <v>2230</v>
      </c>
      <c r="N1588">
        <v>2230</v>
      </c>
      <c r="O1588">
        <v>2230</v>
      </c>
      <c r="P1588">
        <v>2230</v>
      </c>
      <c r="Q1588">
        <v>2230</v>
      </c>
      <c r="R1588">
        <v>2230</v>
      </c>
      <c r="S1588">
        <v>2230</v>
      </c>
      <c r="T1588">
        <v>2230</v>
      </c>
      <c r="U1588">
        <f t="shared" si="101"/>
        <v>1</v>
      </c>
    </row>
    <row r="1589" spans="1:21">
      <c r="A1589" t="str">
        <f t="shared" si="103"/>
        <v>54.1-28</v>
      </c>
      <c r="B1589">
        <f t="shared" si="104"/>
        <v>28</v>
      </c>
      <c r="C1589">
        <v>54</v>
      </c>
      <c r="D1589" t="s">
        <v>2342</v>
      </c>
      <c r="E1589" t="s">
        <v>1178</v>
      </c>
      <c r="F1589" t="s">
        <v>1175</v>
      </c>
      <c r="G1589">
        <v>12</v>
      </c>
      <c r="H1589">
        <f t="shared" si="102"/>
        <v>61100</v>
      </c>
      <c r="I1589">
        <v>6110</v>
      </c>
      <c r="J1589">
        <v>6110</v>
      </c>
      <c r="K1589">
        <v>6110</v>
      </c>
      <c r="L1589">
        <v>6110</v>
      </c>
      <c r="M1589">
        <v>6110</v>
      </c>
      <c r="N1589">
        <v>6110</v>
      </c>
      <c r="O1589">
        <v>6110</v>
      </c>
      <c r="P1589">
        <v>6110</v>
      </c>
      <c r="Q1589">
        <v>6110</v>
      </c>
      <c r="R1589">
        <v>6110</v>
      </c>
      <c r="S1589" t="s">
        <v>2523</v>
      </c>
      <c r="T1589" t="s">
        <v>2523</v>
      </c>
      <c r="U1589">
        <f t="shared" si="101"/>
        <v>1</v>
      </c>
    </row>
    <row r="1590" spans="1:21">
      <c r="A1590" t="str">
        <f t="shared" si="103"/>
        <v>54.1-29</v>
      </c>
      <c r="B1590">
        <f t="shared" si="104"/>
        <v>29</v>
      </c>
      <c r="C1590">
        <v>54</v>
      </c>
      <c r="D1590" t="s">
        <v>2318</v>
      </c>
      <c r="E1590" t="s">
        <v>1124</v>
      </c>
      <c r="F1590" t="s">
        <v>1171</v>
      </c>
      <c r="G1590">
        <v>60</v>
      </c>
      <c r="H1590">
        <f t="shared" si="102"/>
        <v>9840</v>
      </c>
      <c r="I1590">
        <v>820</v>
      </c>
      <c r="J1590">
        <v>820</v>
      </c>
      <c r="K1590">
        <v>820</v>
      </c>
      <c r="L1590">
        <v>820</v>
      </c>
      <c r="M1590">
        <v>820</v>
      </c>
      <c r="N1590">
        <v>820</v>
      </c>
      <c r="O1590">
        <v>820</v>
      </c>
      <c r="P1590">
        <v>820</v>
      </c>
      <c r="Q1590">
        <v>820</v>
      </c>
      <c r="R1590">
        <v>820</v>
      </c>
      <c r="S1590">
        <v>820</v>
      </c>
      <c r="T1590">
        <v>820</v>
      </c>
      <c r="U1590">
        <f t="shared" si="101"/>
        <v>1</v>
      </c>
    </row>
    <row r="1591" spans="1:21">
      <c r="A1591" t="str">
        <f t="shared" si="103"/>
        <v>54.1-30</v>
      </c>
      <c r="B1591">
        <f t="shared" si="104"/>
        <v>30</v>
      </c>
      <c r="C1591">
        <v>54</v>
      </c>
      <c r="D1591" t="s">
        <v>2319</v>
      </c>
      <c r="E1591" t="s">
        <v>1120</v>
      </c>
      <c r="F1591" t="s">
        <v>1171</v>
      </c>
      <c r="G1591">
        <v>60</v>
      </c>
      <c r="H1591">
        <f t="shared" si="102"/>
        <v>33600</v>
      </c>
      <c r="I1591">
        <v>2800</v>
      </c>
      <c r="J1591">
        <v>2800</v>
      </c>
      <c r="K1591">
        <v>2800</v>
      </c>
      <c r="L1591">
        <v>2800</v>
      </c>
      <c r="M1591">
        <v>2800</v>
      </c>
      <c r="N1591">
        <v>2800</v>
      </c>
      <c r="O1591">
        <v>2800</v>
      </c>
      <c r="P1591">
        <v>2800</v>
      </c>
      <c r="Q1591">
        <v>2800</v>
      </c>
      <c r="R1591">
        <v>2800</v>
      </c>
      <c r="S1591">
        <v>2800</v>
      </c>
      <c r="T1591">
        <v>2800</v>
      </c>
      <c r="U1591">
        <f t="shared" si="101"/>
        <v>1</v>
      </c>
    </row>
    <row r="1592" spans="1:21">
      <c r="A1592" t="str">
        <f t="shared" si="103"/>
        <v>54.1-31</v>
      </c>
      <c r="B1592">
        <f t="shared" si="104"/>
        <v>31</v>
      </c>
      <c r="C1592">
        <v>54</v>
      </c>
      <c r="D1592" t="s">
        <v>2343</v>
      </c>
      <c r="E1592" t="s">
        <v>1122</v>
      </c>
      <c r="F1592" t="s">
        <v>1171</v>
      </c>
      <c r="G1592">
        <v>30</v>
      </c>
      <c r="H1592">
        <f t="shared" si="102"/>
        <v>93000</v>
      </c>
      <c r="I1592">
        <v>7750</v>
      </c>
      <c r="J1592">
        <v>7750</v>
      </c>
      <c r="K1592">
        <v>7750</v>
      </c>
      <c r="L1592">
        <v>7750</v>
      </c>
      <c r="M1592">
        <v>7750</v>
      </c>
      <c r="N1592">
        <v>7750</v>
      </c>
      <c r="O1592">
        <v>7750</v>
      </c>
      <c r="P1592">
        <v>7750</v>
      </c>
      <c r="Q1592">
        <v>7750</v>
      </c>
      <c r="R1592">
        <v>7750</v>
      </c>
      <c r="S1592">
        <v>7750</v>
      </c>
      <c r="T1592">
        <v>7750</v>
      </c>
      <c r="U1592">
        <f t="shared" si="101"/>
        <v>1</v>
      </c>
    </row>
    <row r="1593" spans="1:21">
      <c r="A1593" t="str">
        <f t="shared" ref="A1593:A1632" si="105">CONCATENATE(C1593,".1-",B1593)</f>
        <v>55.1-1</v>
      </c>
      <c r="B1593">
        <f t="shared" ref="B1593:B1632" si="106">IF(C1593&lt;&gt;C1592,1,B1592+1)</f>
        <v>1</v>
      </c>
      <c r="C1593">
        <v>55</v>
      </c>
      <c r="D1593" t="s">
        <v>2346</v>
      </c>
      <c r="E1593" t="s">
        <v>1174</v>
      </c>
      <c r="F1593" t="s">
        <v>1175</v>
      </c>
      <c r="G1593">
        <v>48</v>
      </c>
      <c r="H1593">
        <f t="shared" si="102"/>
        <v>39360</v>
      </c>
      <c r="I1593">
        <v>3280</v>
      </c>
      <c r="J1593">
        <v>3280</v>
      </c>
      <c r="K1593">
        <v>3280</v>
      </c>
      <c r="L1593">
        <v>3280</v>
      </c>
      <c r="M1593">
        <v>3280</v>
      </c>
      <c r="N1593">
        <v>3280</v>
      </c>
      <c r="O1593">
        <v>3280</v>
      </c>
      <c r="P1593">
        <v>3280</v>
      </c>
      <c r="Q1593">
        <v>3280</v>
      </c>
      <c r="R1593">
        <v>3280</v>
      </c>
      <c r="S1593">
        <v>3280</v>
      </c>
      <c r="T1593">
        <v>3280</v>
      </c>
      <c r="U1593">
        <f t="shared" si="101"/>
        <v>1</v>
      </c>
    </row>
    <row r="1594" spans="1:21">
      <c r="A1594" t="str">
        <f t="shared" si="105"/>
        <v>55.1-2</v>
      </c>
      <c r="B1594">
        <f t="shared" si="106"/>
        <v>2</v>
      </c>
      <c r="C1594">
        <v>55</v>
      </c>
      <c r="D1594" t="s">
        <v>2888</v>
      </c>
      <c r="E1594" t="s">
        <v>1174</v>
      </c>
      <c r="F1594" t="s">
        <v>1175</v>
      </c>
      <c r="G1594">
        <v>48</v>
      </c>
      <c r="H1594">
        <f t="shared" si="102"/>
        <v>19680</v>
      </c>
      <c r="I1594" t="s">
        <v>2523</v>
      </c>
      <c r="J1594" t="s">
        <v>2523</v>
      </c>
      <c r="K1594" t="s">
        <v>2523</v>
      </c>
      <c r="L1594" t="s">
        <v>2523</v>
      </c>
      <c r="M1594" t="s">
        <v>2523</v>
      </c>
      <c r="N1594" t="s">
        <v>2523</v>
      </c>
      <c r="O1594">
        <v>3280</v>
      </c>
      <c r="P1594">
        <v>3280</v>
      </c>
      <c r="Q1594">
        <v>3280</v>
      </c>
      <c r="R1594">
        <v>3280</v>
      </c>
      <c r="S1594">
        <v>3280</v>
      </c>
      <c r="T1594">
        <v>3280</v>
      </c>
      <c r="U1594">
        <f t="shared" si="101"/>
        <v>1</v>
      </c>
    </row>
    <row r="1595" spans="1:21">
      <c r="A1595" t="str">
        <f t="shared" si="105"/>
        <v>55.1-3</v>
      </c>
      <c r="B1595">
        <f t="shared" si="106"/>
        <v>3</v>
      </c>
      <c r="C1595">
        <v>55</v>
      </c>
      <c r="D1595" t="s">
        <v>2347</v>
      </c>
      <c r="E1595" t="s">
        <v>1174</v>
      </c>
      <c r="F1595" t="s">
        <v>1175</v>
      </c>
      <c r="G1595">
        <v>48</v>
      </c>
      <c r="H1595">
        <f t="shared" si="102"/>
        <v>39360</v>
      </c>
      <c r="I1595">
        <v>3280</v>
      </c>
      <c r="J1595">
        <v>3280</v>
      </c>
      <c r="K1595">
        <v>3280</v>
      </c>
      <c r="L1595">
        <v>3280</v>
      </c>
      <c r="M1595">
        <v>3280</v>
      </c>
      <c r="N1595">
        <v>3280</v>
      </c>
      <c r="O1595">
        <v>3280</v>
      </c>
      <c r="P1595">
        <v>3280</v>
      </c>
      <c r="Q1595">
        <v>3280</v>
      </c>
      <c r="R1595">
        <v>3280</v>
      </c>
      <c r="S1595">
        <v>3280</v>
      </c>
      <c r="T1595">
        <v>3280</v>
      </c>
      <c r="U1595">
        <f t="shared" si="101"/>
        <v>1</v>
      </c>
    </row>
    <row r="1596" spans="1:21">
      <c r="A1596" t="str">
        <f t="shared" si="105"/>
        <v>55.1-4</v>
      </c>
      <c r="B1596">
        <f t="shared" si="106"/>
        <v>4</v>
      </c>
      <c r="C1596">
        <v>55</v>
      </c>
      <c r="D1596" t="s">
        <v>2889</v>
      </c>
      <c r="E1596" t="s">
        <v>1119</v>
      </c>
      <c r="F1596" t="s">
        <v>1175</v>
      </c>
      <c r="G1596">
        <v>24</v>
      </c>
      <c r="H1596">
        <f t="shared" si="102"/>
        <v>3600</v>
      </c>
      <c r="I1596" t="s">
        <v>2523</v>
      </c>
      <c r="J1596" t="s">
        <v>2523</v>
      </c>
      <c r="K1596" t="s">
        <v>2523</v>
      </c>
      <c r="L1596" t="s">
        <v>2523</v>
      </c>
      <c r="M1596" t="s">
        <v>2523</v>
      </c>
      <c r="N1596" t="s">
        <v>2523</v>
      </c>
      <c r="O1596">
        <v>600</v>
      </c>
      <c r="P1596">
        <v>600</v>
      </c>
      <c r="Q1596">
        <v>600</v>
      </c>
      <c r="R1596">
        <v>600</v>
      </c>
      <c r="S1596">
        <v>600</v>
      </c>
      <c r="T1596">
        <v>600</v>
      </c>
      <c r="U1596">
        <f t="shared" si="101"/>
        <v>1</v>
      </c>
    </row>
    <row r="1597" spans="1:21">
      <c r="A1597" t="str">
        <f t="shared" si="105"/>
        <v>55.1-5</v>
      </c>
      <c r="B1597">
        <f t="shared" si="106"/>
        <v>5</v>
      </c>
      <c r="C1597">
        <v>55</v>
      </c>
      <c r="D1597" t="s">
        <v>2348</v>
      </c>
      <c r="E1597" t="s">
        <v>1119</v>
      </c>
      <c r="F1597" t="s">
        <v>1175</v>
      </c>
      <c r="G1597">
        <v>24</v>
      </c>
      <c r="H1597">
        <f t="shared" si="102"/>
        <v>2400</v>
      </c>
      <c r="I1597">
        <v>600</v>
      </c>
      <c r="J1597">
        <v>600</v>
      </c>
      <c r="K1597">
        <v>600</v>
      </c>
      <c r="L1597">
        <v>600</v>
      </c>
      <c r="M1597" t="s">
        <v>2523</v>
      </c>
      <c r="N1597" t="s">
        <v>2523</v>
      </c>
      <c r="O1597" t="s">
        <v>2523</v>
      </c>
      <c r="P1597" t="s">
        <v>2523</v>
      </c>
      <c r="Q1597" t="s">
        <v>2523</v>
      </c>
      <c r="R1597" t="s">
        <v>2523</v>
      </c>
      <c r="S1597" t="s">
        <v>2523</v>
      </c>
      <c r="T1597" t="s">
        <v>2523</v>
      </c>
      <c r="U1597">
        <f t="shared" si="101"/>
        <v>1</v>
      </c>
    </row>
    <row r="1598" spans="1:21">
      <c r="A1598" t="str">
        <f t="shared" si="105"/>
        <v>55.1-6</v>
      </c>
      <c r="B1598">
        <f t="shared" si="106"/>
        <v>6</v>
      </c>
      <c r="C1598">
        <v>55</v>
      </c>
      <c r="D1598" t="s">
        <v>2890</v>
      </c>
      <c r="E1598" t="s">
        <v>1119</v>
      </c>
      <c r="F1598" t="s">
        <v>1175</v>
      </c>
      <c r="G1598">
        <v>24</v>
      </c>
      <c r="H1598">
        <f t="shared" si="102"/>
        <v>1800</v>
      </c>
      <c r="I1598" t="s">
        <v>2523</v>
      </c>
      <c r="J1598" t="s">
        <v>2523</v>
      </c>
      <c r="K1598" t="s">
        <v>2523</v>
      </c>
      <c r="L1598" t="s">
        <v>2523</v>
      </c>
      <c r="M1598" t="s">
        <v>2523</v>
      </c>
      <c r="N1598" t="s">
        <v>2523</v>
      </c>
      <c r="O1598" t="s">
        <v>2523</v>
      </c>
      <c r="P1598" t="s">
        <v>2523</v>
      </c>
      <c r="Q1598" t="s">
        <v>2523</v>
      </c>
      <c r="R1598">
        <v>600</v>
      </c>
      <c r="S1598">
        <v>600</v>
      </c>
      <c r="T1598">
        <v>600</v>
      </c>
      <c r="U1598">
        <f t="shared" si="101"/>
        <v>1</v>
      </c>
    </row>
    <row r="1599" spans="1:21">
      <c r="A1599" t="str">
        <f t="shared" si="105"/>
        <v>55.1-7</v>
      </c>
      <c r="B1599">
        <f t="shared" si="106"/>
        <v>7</v>
      </c>
      <c r="C1599">
        <v>55</v>
      </c>
      <c r="D1599" t="s">
        <v>2349</v>
      </c>
      <c r="E1599" t="s">
        <v>1119</v>
      </c>
      <c r="F1599" t="s">
        <v>1175</v>
      </c>
      <c r="G1599">
        <v>24</v>
      </c>
      <c r="H1599">
        <f t="shared" si="102"/>
        <v>7200</v>
      </c>
      <c r="I1599">
        <v>600</v>
      </c>
      <c r="J1599">
        <v>600</v>
      </c>
      <c r="K1599">
        <v>600</v>
      </c>
      <c r="L1599">
        <v>600</v>
      </c>
      <c r="M1599">
        <v>600</v>
      </c>
      <c r="N1599">
        <v>600</v>
      </c>
      <c r="O1599">
        <v>600</v>
      </c>
      <c r="P1599">
        <v>600</v>
      </c>
      <c r="Q1599">
        <v>600</v>
      </c>
      <c r="R1599">
        <v>600</v>
      </c>
      <c r="S1599">
        <v>600</v>
      </c>
      <c r="T1599">
        <v>600</v>
      </c>
      <c r="U1599">
        <f t="shared" si="101"/>
        <v>1</v>
      </c>
    </row>
    <row r="1600" spans="1:21">
      <c r="A1600" t="str">
        <f t="shared" si="105"/>
        <v>55.1-8</v>
      </c>
      <c r="B1600">
        <f t="shared" si="106"/>
        <v>8</v>
      </c>
      <c r="C1600">
        <v>55</v>
      </c>
      <c r="D1600" t="s">
        <v>2891</v>
      </c>
      <c r="E1600" t="s">
        <v>1119</v>
      </c>
      <c r="F1600" t="s">
        <v>1175</v>
      </c>
      <c r="G1600">
        <v>24</v>
      </c>
      <c r="H1600">
        <f t="shared" si="102"/>
        <v>3600</v>
      </c>
      <c r="I1600" t="s">
        <v>2523</v>
      </c>
      <c r="J1600" t="s">
        <v>2523</v>
      </c>
      <c r="K1600" t="s">
        <v>2523</v>
      </c>
      <c r="L1600" t="s">
        <v>2523</v>
      </c>
      <c r="M1600" t="s">
        <v>2523</v>
      </c>
      <c r="N1600" t="s">
        <v>2523</v>
      </c>
      <c r="O1600">
        <v>600</v>
      </c>
      <c r="P1600">
        <v>600</v>
      </c>
      <c r="Q1600">
        <v>600</v>
      </c>
      <c r="R1600">
        <v>600</v>
      </c>
      <c r="S1600">
        <v>600</v>
      </c>
      <c r="T1600">
        <v>600</v>
      </c>
      <c r="U1600">
        <f t="shared" si="101"/>
        <v>1</v>
      </c>
    </row>
    <row r="1601" spans="1:21">
      <c r="A1601" t="str">
        <f t="shared" si="105"/>
        <v>55.1-9</v>
      </c>
      <c r="B1601">
        <f t="shared" si="106"/>
        <v>9</v>
      </c>
      <c r="C1601">
        <v>55</v>
      </c>
      <c r="D1601" t="s">
        <v>2350</v>
      </c>
      <c r="E1601" t="s">
        <v>1119</v>
      </c>
      <c r="F1601" t="s">
        <v>1175</v>
      </c>
      <c r="G1601">
        <v>24</v>
      </c>
      <c r="H1601">
        <f t="shared" si="102"/>
        <v>600</v>
      </c>
      <c r="I1601">
        <v>600</v>
      </c>
      <c r="J1601" t="s">
        <v>2523</v>
      </c>
      <c r="K1601" t="s">
        <v>2523</v>
      </c>
      <c r="L1601" t="s">
        <v>2523</v>
      </c>
      <c r="M1601" t="s">
        <v>2523</v>
      </c>
      <c r="N1601" t="s">
        <v>2523</v>
      </c>
      <c r="O1601" t="s">
        <v>2523</v>
      </c>
      <c r="P1601" t="s">
        <v>2523</v>
      </c>
      <c r="Q1601" t="s">
        <v>2523</v>
      </c>
      <c r="R1601" t="s">
        <v>2523</v>
      </c>
      <c r="S1601" t="s">
        <v>2523</v>
      </c>
      <c r="T1601" t="s">
        <v>2523</v>
      </c>
      <c r="U1601">
        <f t="shared" si="101"/>
        <v>1</v>
      </c>
    </row>
    <row r="1602" spans="1:21">
      <c r="A1602" t="str">
        <f t="shared" si="105"/>
        <v>55.1-10</v>
      </c>
      <c r="B1602">
        <f t="shared" si="106"/>
        <v>10</v>
      </c>
      <c r="C1602">
        <v>55</v>
      </c>
      <c r="D1602" t="s">
        <v>2351</v>
      </c>
      <c r="E1602" t="s">
        <v>1119</v>
      </c>
      <c r="F1602" t="s">
        <v>1175</v>
      </c>
      <c r="G1602">
        <v>24</v>
      </c>
      <c r="H1602">
        <f t="shared" si="102"/>
        <v>7200</v>
      </c>
      <c r="I1602">
        <v>600</v>
      </c>
      <c r="J1602">
        <v>600</v>
      </c>
      <c r="K1602">
        <v>600</v>
      </c>
      <c r="L1602">
        <v>600</v>
      </c>
      <c r="M1602">
        <v>600</v>
      </c>
      <c r="N1602">
        <v>600</v>
      </c>
      <c r="O1602">
        <v>600</v>
      </c>
      <c r="P1602">
        <v>600</v>
      </c>
      <c r="Q1602">
        <v>600</v>
      </c>
      <c r="R1602">
        <v>600</v>
      </c>
      <c r="S1602">
        <v>600</v>
      </c>
      <c r="T1602">
        <v>600</v>
      </c>
      <c r="U1602">
        <f t="shared" ref="U1602:U1632" si="107">COUNTIF($D:$D,D1602)</f>
        <v>1</v>
      </c>
    </row>
    <row r="1603" spans="1:21">
      <c r="A1603" t="str">
        <f t="shared" si="105"/>
        <v>55.1-11</v>
      </c>
      <c r="B1603">
        <f t="shared" si="106"/>
        <v>11</v>
      </c>
      <c r="C1603">
        <v>55</v>
      </c>
      <c r="D1603" t="s">
        <v>2892</v>
      </c>
      <c r="E1603" t="s">
        <v>1119</v>
      </c>
      <c r="F1603" t="s">
        <v>1175</v>
      </c>
      <c r="G1603">
        <v>24</v>
      </c>
      <c r="H1603">
        <f t="shared" si="102"/>
        <v>3600</v>
      </c>
      <c r="I1603" t="s">
        <v>2523</v>
      </c>
      <c r="J1603" t="s">
        <v>2523</v>
      </c>
      <c r="K1603" t="s">
        <v>2523</v>
      </c>
      <c r="L1603" t="s">
        <v>2523</v>
      </c>
      <c r="M1603" t="s">
        <v>2523</v>
      </c>
      <c r="N1603" t="s">
        <v>2523</v>
      </c>
      <c r="O1603">
        <v>600</v>
      </c>
      <c r="P1603">
        <v>600</v>
      </c>
      <c r="Q1603">
        <v>600</v>
      </c>
      <c r="R1603">
        <v>600</v>
      </c>
      <c r="S1603">
        <v>600</v>
      </c>
      <c r="T1603">
        <v>600</v>
      </c>
      <c r="U1603">
        <f t="shared" si="107"/>
        <v>1</v>
      </c>
    </row>
    <row r="1604" spans="1:21">
      <c r="A1604" t="str">
        <f t="shared" si="105"/>
        <v>55.1-12</v>
      </c>
      <c r="B1604">
        <f t="shared" si="106"/>
        <v>12</v>
      </c>
      <c r="C1604">
        <v>55</v>
      </c>
      <c r="D1604" t="s">
        <v>2352</v>
      </c>
      <c r="E1604" t="s">
        <v>1119</v>
      </c>
      <c r="F1604" t="s">
        <v>1175</v>
      </c>
      <c r="G1604">
        <v>24</v>
      </c>
      <c r="H1604">
        <f t="shared" si="102"/>
        <v>1800</v>
      </c>
      <c r="I1604">
        <v>600</v>
      </c>
      <c r="J1604">
        <v>600</v>
      </c>
      <c r="K1604">
        <v>600</v>
      </c>
      <c r="L1604" t="s">
        <v>2523</v>
      </c>
      <c r="M1604" t="s">
        <v>2523</v>
      </c>
      <c r="N1604" t="s">
        <v>2523</v>
      </c>
      <c r="O1604" t="s">
        <v>2523</v>
      </c>
      <c r="P1604" t="s">
        <v>2523</v>
      </c>
      <c r="Q1604" t="s">
        <v>2523</v>
      </c>
      <c r="R1604" t="s">
        <v>2523</v>
      </c>
      <c r="S1604" t="s">
        <v>2523</v>
      </c>
      <c r="T1604" t="s">
        <v>2523</v>
      </c>
      <c r="U1604">
        <f t="shared" si="107"/>
        <v>1</v>
      </c>
    </row>
    <row r="1605" spans="1:21">
      <c r="A1605" t="str">
        <f t="shared" si="105"/>
        <v>55.1-13</v>
      </c>
      <c r="B1605">
        <f t="shared" si="106"/>
        <v>13</v>
      </c>
      <c r="C1605">
        <v>55</v>
      </c>
      <c r="D1605" t="s">
        <v>2893</v>
      </c>
      <c r="E1605" t="s">
        <v>1119</v>
      </c>
      <c r="F1605" t="s">
        <v>1175</v>
      </c>
      <c r="G1605">
        <v>24</v>
      </c>
      <c r="H1605">
        <f t="shared" si="102"/>
        <v>3600</v>
      </c>
      <c r="I1605" t="s">
        <v>2523</v>
      </c>
      <c r="J1605" t="s">
        <v>2523</v>
      </c>
      <c r="K1605" t="s">
        <v>2523</v>
      </c>
      <c r="L1605" t="s">
        <v>2523</v>
      </c>
      <c r="M1605" t="s">
        <v>2523</v>
      </c>
      <c r="N1605" t="s">
        <v>2523</v>
      </c>
      <c r="O1605">
        <v>600</v>
      </c>
      <c r="P1605">
        <v>600</v>
      </c>
      <c r="Q1605">
        <v>600</v>
      </c>
      <c r="R1605">
        <v>600</v>
      </c>
      <c r="S1605">
        <v>600</v>
      </c>
      <c r="T1605">
        <v>600</v>
      </c>
      <c r="U1605">
        <f t="shared" si="107"/>
        <v>1</v>
      </c>
    </row>
    <row r="1606" spans="1:21">
      <c r="A1606" t="str">
        <f t="shared" si="105"/>
        <v>55.1-14</v>
      </c>
      <c r="B1606">
        <f t="shared" si="106"/>
        <v>14</v>
      </c>
      <c r="C1606">
        <v>55</v>
      </c>
      <c r="D1606" t="s">
        <v>2353</v>
      </c>
      <c r="E1606" t="s">
        <v>1119</v>
      </c>
      <c r="F1606" t="s">
        <v>1175</v>
      </c>
      <c r="G1606">
        <v>24</v>
      </c>
      <c r="H1606">
        <f t="shared" ref="H1606:H1632" si="108">SUM(I1606:T1606)</f>
        <v>3000</v>
      </c>
      <c r="I1606">
        <v>600</v>
      </c>
      <c r="J1606">
        <v>600</v>
      </c>
      <c r="K1606">
        <v>600</v>
      </c>
      <c r="L1606">
        <v>600</v>
      </c>
      <c r="M1606">
        <v>600</v>
      </c>
      <c r="N1606" t="s">
        <v>2523</v>
      </c>
      <c r="O1606" t="s">
        <v>2523</v>
      </c>
      <c r="P1606" t="s">
        <v>2523</v>
      </c>
      <c r="Q1606" t="s">
        <v>2523</v>
      </c>
      <c r="R1606" t="s">
        <v>2523</v>
      </c>
      <c r="S1606" t="s">
        <v>2523</v>
      </c>
      <c r="T1606" t="s">
        <v>2523</v>
      </c>
      <c r="U1606">
        <f t="shared" si="107"/>
        <v>1</v>
      </c>
    </row>
    <row r="1607" spans="1:21">
      <c r="A1607" t="str">
        <f t="shared" si="105"/>
        <v>55.1-15</v>
      </c>
      <c r="B1607">
        <f t="shared" si="106"/>
        <v>15</v>
      </c>
      <c r="C1607">
        <v>55</v>
      </c>
      <c r="D1607" t="s">
        <v>2894</v>
      </c>
      <c r="E1607" t="s">
        <v>1119</v>
      </c>
      <c r="F1607" t="s">
        <v>1175</v>
      </c>
      <c r="G1607">
        <v>24</v>
      </c>
      <c r="H1607">
        <f t="shared" si="108"/>
        <v>3600</v>
      </c>
      <c r="I1607" t="s">
        <v>2523</v>
      </c>
      <c r="J1607" t="s">
        <v>2523</v>
      </c>
      <c r="K1607" t="s">
        <v>2523</v>
      </c>
      <c r="L1607" t="s">
        <v>2523</v>
      </c>
      <c r="M1607" t="s">
        <v>2523</v>
      </c>
      <c r="N1607" t="s">
        <v>2523</v>
      </c>
      <c r="O1607">
        <v>600</v>
      </c>
      <c r="P1607">
        <v>600</v>
      </c>
      <c r="Q1607">
        <v>600</v>
      </c>
      <c r="R1607">
        <v>600</v>
      </c>
      <c r="S1607">
        <v>600</v>
      </c>
      <c r="T1607">
        <v>600</v>
      </c>
      <c r="U1607">
        <f t="shared" si="107"/>
        <v>1</v>
      </c>
    </row>
    <row r="1608" spans="1:21">
      <c r="A1608" t="str">
        <f t="shared" si="105"/>
        <v>55.1-16</v>
      </c>
      <c r="B1608">
        <f t="shared" si="106"/>
        <v>16</v>
      </c>
      <c r="C1608">
        <v>55</v>
      </c>
      <c r="D1608" t="s">
        <v>2895</v>
      </c>
      <c r="E1608" t="s">
        <v>1119</v>
      </c>
      <c r="F1608" t="s">
        <v>1175</v>
      </c>
      <c r="G1608">
        <v>24</v>
      </c>
      <c r="H1608">
        <f t="shared" si="108"/>
        <v>3600</v>
      </c>
      <c r="I1608" t="s">
        <v>2523</v>
      </c>
      <c r="J1608" t="s">
        <v>2523</v>
      </c>
      <c r="K1608" t="s">
        <v>2523</v>
      </c>
      <c r="L1608" t="s">
        <v>2523</v>
      </c>
      <c r="M1608" t="s">
        <v>2523</v>
      </c>
      <c r="N1608" t="s">
        <v>2523</v>
      </c>
      <c r="O1608">
        <v>600</v>
      </c>
      <c r="P1608">
        <v>600</v>
      </c>
      <c r="Q1608">
        <v>600</v>
      </c>
      <c r="R1608">
        <v>600</v>
      </c>
      <c r="S1608">
        <v>600</v>
      </c>
      <c r="T1608">
        <v>600</v>
      </c>
      <c r="U1608">
        <f t="shared" si="107"/>
        <v>1</v>
      </c>
    </row>
    <row r="1609" spans="1:21">
      <c r="A1609" t="str">
        <f t="shared" si="105"/>
        <v>55.1-17</v>
      </c>
      <c r="B1609">
        <f t="shared" si="106"/>
        <v>17</v>
      </c>
      <c r="C1609">
        <v>55</v>
      </c>
      <c r="D1609" t="s">
        <v>2354</v>
      </c>
      <c r="E1609" t="s">
        <v>1119</v>
      </c>
      <c r="F1609" t="s">
        <v>1175</v>
      </c>
      <c r="G1609">
        <v>24</v>
      </c>
      <c r="H1609">
        <f t="shared" si="108"/>
        <v>2400</v>
      </c>
      <c r="I1609">
        <v>600</v>
      </c>
      <c r="J1609">
        <v>600</v>
      </c>
      <c r="K1609">
        <v>600</v>
      </c>
      <c r="L1609">
        <v>600</v>
      </c>
      <c r="M1609" t="s">
        <v>2523</v>
      </c>
      <c r="N1609" t="s">
        <v>2523</v>
      </c>
      <c r="O1609" t="s">
        <v>2523</v>
      </c>
      <c r="P1609" t="s">
        <v>2523</v>
      </c>
      <c r="Q1609" t="s">
        <v>2523</v>
      </c>
      <c r="R1609" t="s">
        <v>2523</v>
      </c>
      <c r="S1609" t="s">
        <v>2523</v>
      </c>
      <c r="T1609" t="s">
        <v>2523</v>
      </c>
      <c r="U1609">
        <f t="shared" si="107"/>
        <v>1</v>
      </c>
    </row>
    <row r="1610" spans="1:21">
      <c r="A1610" t="str">
        <f t="shared" si="105"/>
        <v>55.1-18</v>
      </c>
      <c r="B1610">
        <f t="shared" si="106"/>
        <v>18</v>
      </c>
      <c r="C1610">
        <v>55</v>
      </c>
      <c r="D1610" t="s">
        <v>2896</v>
      </c>
      <c r="E1610" t="s">
        <v>1119</v>
      </c>
      <c r="F1610" t="s">
        <v>1175</v>
      </c>
      <c r="G1610">
        <v>24</v>
      </c>
      <c r="H1610">
        <f t="shared" si="108"/>
        <v>3600</v>
      </c>
      <c r="I1610" t="s">
        <v>2523</v>
      </c>
      <c r="J1610" t="s">
        <v>2523</v>
      </c>
      <c r="K1610" t="s">
        <v>2523</v>
      </c>
      <c r="L1610" t="s">
        <v>2523</v>
      </c>
      <c r="M1610" t="s">
        <v>2523</v>
      </c>
      <c r="N1610" t="s">
        <v>2523</v>
      </c>
      <c r="O1610">
        <v>600</v>
      </c>
      <c r="P1610">
        <v>600</v>
      </c>
      <c r="Q1610">
        <v>600</v>
      </c>
      <c r="R1610">
        <v>600</v>
      </c>
      <c r="S1610">
        <v>600</v>
      </c>
      <c r="T1610">
        <v>600</v>
      </c>
      <c r="U1610">
        <f t="shared" si="107"/>
        <v>1</v>
      </c>
    </row>
    <row r="1611" spans="1:21">
      <c r="A1611" t="str">
        <f t="shared" si="105"/>
        <v>55.1-19</v>
      </c>
      <c r="B1611">
        <f t="shared" si="106"/>
        <v>19</v>
      </c>
      <c r="C1611">
        <v>55</v>
      </c>
      <c r="D1611" t="s">
        <v>2897</v>
      </c>
      <c r="E1611" t="s">
        <v>1119</v>
      </c>
      <c r="F1611" t="s">
        <v>1175</v>
      </c>
      <c r="G1611">
        <v>24</v>
      </c>
      <c r="H1611">
        <f t="shared" si="108"/>
        <v>3000</v>
      </c>
      <c r="I1611" t="s">
        <v>2523</v>
      </c>
      <c r="J1611" t="s">
        <v>2523</v>
      </c>
      <c r="K1611" t="s">
        <v>2523</v>
      </c>
      <c r="L1611" t="s">
        <v>2523</v>
      </c>
      <c r="M1611" t="s">
        <v>2523</v>
      </c>
      <c r="N1611" t="s">
        <v>2523</v>
      </c>
      <c r="O1611">
        <v>600</v>
      </c>
      <c r="P1611">
        <v>600</v>
      </c>
      <c r="Q1611">
        <v>600</v>
      </c>
      <c r="R1611">
        <v>600</v>
      </c>
      <c r="S1611">
        <v>600</v>
      </c>
      <c r="T1611" t="s">
        <v>2523</v>
      </c>
      <c r="U1611">
        <f t="shared" si="107"/>
        <v>1</v>
      </c>
    </row>
    <row r="1612" spans="1:21">
      <c r="A1612" t="str">
        <f t="shared" si="105"/>
        <v>55.1-20</v>
      </c>
      <c r="B1612">
        <f t="shared" si="106"/>
        <v>20</v>
      </c>
      <c r="C1612">
        <v>55</v>
      </c>
      <c r="D1612" t="s">
        <v>2355</v>
      </c>
      <c r="E1612" t="s">
        <v>1119</v>
      </c>
      <c r="F1612" t="s">
        <v>1175</v>
      </c>
      <c r="G1612">
        <v>24</v>
      </c>
      <c r="H1612">
        <f t="shared" si="108"/>
        <v>7200</v>
      </c>
      <c r="I1612">
        <v>600</v>
      </c>
      <c r="J1612">
        <v>600</v>
      </c>
      <c r="K1612">
        <v>600</v>
      </c>
      <c r="L1612">
        <v>600</v>
      </c>
      <c r="M1612">
        <v>600</v>
      </c>
      <c r="N1612">
        <v>600</v>
      </c>
      <c r="O1612">
        <v>600</v>
      </c>
      <c r="P1612">
        <v>600</v>
      </c>
      <c r="Q1612">
        <v>600</v>
      </c>
      <c r="R1612">
        <v>600</v>
      </c>
      <c r="S1612">
        <v>600</v>
      </c>
      <c r="T1612">
        <v>600</v>
      </c>
      <c r="U1612">
        <f t="shared" si="107"/>
        <v>1</v>
      </c>
    </row>
    <row r="1613" spans="1:21">
      <c r="A1613" t="str">
        <f t="shared" si="105"/>
        <v>55.1-21</v>
      </c>
      <c r="B1613">
        <f t="shared" si="106"/>
        <v>21</v>
      </c>
      <c r="C1613">
        <v>55</v>
      </c>
      <c r="D1613" t="s">
        <v>2898</v>
      </c>
      <c r="E1613" t="s">
        <v>1119</v>
      </c>
      <c r="F1613" t="s">
        <v>1175</v>
      </c>
      <c r="G1613">
        <v>24</v>
      </c>
      <c r="H1613">
        <f t="shared" si="108"/>
        <v>3600</v>
      </c>
      <c r="I1613" t="s">
        <v>2523</v>
      </c>
      <c r="J1613" t="s">
        <v>2523</v>
      </c>
      <c r="K1613" t="s">
        <v>2523</v>
      </c>
      <c r="L1613" t="s">
        <v>2523</v>
      </c>
      <c r="M1613" t="s">
        <v>2523</v>
      </c>
      <c r="N1613" t="s">
        <v>2523</v>
      </c>
      <c r="O1613">
        <v>600</v>
      </c>
      <c r="P1613">
        <v>600</v>
      </c>
      <c r="Q1613">
        <v>600</v>
      </c>
      <c r="R1613">
        <v>600</v>
      </c>
      <c r="S1613">
        <v>600</v>
      </c>
      <c r="T1613">
        <v>600</v>
      </c>
      <c r="U1613">
        <f t="shared" si="107"/>
        <v>1</v>
      </c>
    </row>
    <row r="1614" spans="1:21">
      <c r="A1614" t="str">
        <f t="shared" si="105"/>
        <v>55.1-22</v>
      </c>
      <c r="B1614">
        <f t="shared" si="106"/>
        <v>22</v>
      </c>
      <c r="C1614">
        <v>55</v>
      </c>
      <c r="D1614" t="s">
        <v>2899</v>
      </c>
      <c r="E1614" t="s">
        <v>1119</v>
      </c>
      <c r="F1614" t="s">
        <v>1175</v>
      </c>
      <c r="G1614">
        <v>24</v>
      </c>
      <c r="H1614">
        <f t="shared" si="108"/>
        <v>1800</v>
      </c>
      <c r="I1614" t="s">
        <v>2523</v>
      </c>
      <c r="J1614" t="s">
        <v>2523</v>
      </c>
      <c r="K1614" t="s">
        <v>2523</v>
      </c>
      <c r="L1614" t="s">
        <v>2523</v>
      </c>
      <c r="M1614" t="s">
        <v>2523</v>
      </c>
      <c r="N1614" t="s">
        <v>2523</v>
      </c>
      <c r="O1614" t="s">
        <v>2523</v>
      </c>
      <c r="P1614" t="s">
        <v>2523</v>
      </c>
      <c r="Q1614" t="s">
        <v>2523</v>
      </c>
      <c r="R1614">
        <v>600</v>
      </c>
      <c r="S1614">
        <v>600</v>
      </c>
      <c r="T1614">
        <v>600</v>
      </c>
      <c r="U1614">
        <f t="shared" si="107"/>
        <v>1</v>
      </c>
    </row>
    <row r="1615" spans="1:21">
      <c r="A1615" t="str">
        <f t="shared" si="105"/>
        <v>55.1-23</v>
      </c>
      <c r="B1615">
        <f t="shared" si="106"/>
        <v>23</v>
      </c>
      <c r="C1615">
        <v>55</v>
      </c>
      <c r="D1615" t="s">
        <v>2356</v>
      </c>
      <c r="E1615" t="s">
        <v>1119</v>
      </c>
      <c r="F1615" t="s">
        <v>1175</v>
      </c>
      <c r="G1615">
        <v>24</v>
      </c>
      <c r="H1615">
        <f t="shared" si="108"/>
        <v>2400</v>
      </c>
      <c r="I1615">
        <v>600</v>
      </c>
      <c r="J1615">
        <v>600</v>
      </c>
      <c r="K1615">
        <v>600</v>
      </c>
      <c r="L1615">
        <v>600</v>
      </c>
      <c r="M1615" t="s">
        <v>2523</v>
      </c>
      <c r="N1615" t="s">
        <v>2523</v>
      </c>
      <c r="O1615" t="s">
        <v>2523</v>
      </c>
      <c r="P1615" t="s">
        <v>2523</v>
      </c>
      <c r="Q1615" t="s">
        <v>2523</v>
      </c>
      <c r="R1615" t="s">
        <v>2523</v>
      </c>
      <c r="S1615" t="s">
        <v>2523</v>
      </c>
      <c r="T1615" t="s">
        <v>2523</v>
      </c>
      <c r="U1615">
        <f t="shared" si="107"/>
        <v>1</v>
      </c>
    </row>
    <row r="1616" spans="1:21">
      <c r="A1616" t="str">
        <f t="shared" si="105"/>
        <v>55.1-24</v>
      </c>
      <c r="B1616">
        <f t="shared" si="106"/>
        <v>24</v>
      </c>
      <c r="C1616">
        <v>55</v>
      </c>
      <c r="D1616" t="s">
        <v>2357</v>
      </c>
      <c r="E1616" t="s">
        <v>1119</v>
      </c>
      <c r="F1616" t="s">
        <v>1175</v>
      </c>
      <c r="G1616">
        <v>24</v>
      </c>
      <c r="H1616">
        <f t="shared" si="108"/>
        <v>3600</v>
      </c>
      <c r="I1616">
        <v>600</v>
      </c>
      <c r="J1616">
        <v>600</v>
      </c>
      <c r="K1616">
        <v>600</v>
      </c>
      <c r="L1616">
        <v>600</v>
      </c>
      <c r="M1616">
        <v>600</v>
      </c>
      <c r="N1616">
        <v>600</v>
      </c>
      <c r="O1616" t="s">
        <v>2523</v>
      </c>
      <c r="P1616" t="s">
        <v>2523</v>
      </c>
      <c r="Q1616" t="s">
        <v>2523</v>
      </c>
      <c r="R1616" t="s">
        <v>2523</v>
      </c>
      <c r="S1616" t="s">
        <v>2523</v>
      </c>
      <c r="T1616" t="s">
        <v>2523</v>
      </c>
      <c r="U1616">
        <f t="shared" si="107"/>
        <v>1</v>
      </c>
    </row>
    <row r="1617" spans="1:21">
      <c r="A1617" t="str">
        <f t="shared" si="105"/>
        <v>55.1-25</v>
      </c>
      <c r="B1617">
        <f t="shared" si="106"/>
        <v>25</v>
      </c>
      <c r="C1617">
        <v>55</v>
      </c>
      <c r="D1617" t="s">
        <v>2900</v>
      </c>
      <c r="E1617" t="s">
        <v>1119</v>
      </c>
      <c r="F1617" t="s">
        <v>1175</v>
      </c>
      <c r="G1617">
        <v>24</v>
      </c>
      <c r="H1617">
        <f t="shared" si="108"/>
        <v>1800</v>
      </c>
      <c r="I1617" t="s">
        <v>2523</v>
      </c>
      <c r="J1617" t="s">
        <v>2523</v>
      </c>
      <c r="K1617" t="s">
        <v>2523</v>
      </c>
      <c r="L1617" t="s">
        <v>2523</v>
      </c>
      <c r="M1617" t="s">
        <v>2523</v>
      </c>
      <c r="N1617" t="s">
        <v>2523</v>
      </c>
      <c r="O1617" t="s">
        <v>2523</v>
      </c>
      <c r="P1617" t="s">
        <v>2523</v>
      </c>
      <c r="Q1617" t="s">
        <v>2523</v>
      </c>
      <c r="R1617">
        <v>600</v>
      </c>
      <c r="S1617">
        <v>600</v>
      </c>
      <c r="T1617">
        <v>600</v>
      </c>
      <c r="U1617">
        <f t="shared" si="107"/>
        <v>1</v>
      </c>
    </row>
    <row r="1618" spans="1:21">
      <c r="A1618" t="str">
        <f t="shared" si="105"/>
        <v>55.1-26</v>
      </c>
      <c r="B1618">
        <f t="shared" si="106"/>
        <v>26</v>
      </c>
      <c r="C1618">
        <v>55</v>
      </c>
      <c r="D1618" t="s">
        <v>2358</v>
      </c>
      <c r="E1618" t="s">
        <v>1119</v>
      </c>
      <c r="F1618" t="s">
        <v>1175</v>
      </c>
      <c r="G1618">
        <v>24</v>
      </c>
      <c r="H1618">
        <f t="shared" si="108"/>
        <v>6600</v>
      </c>
      <c r="I1618">
        <v>600</v>
      </c>
      <c r="J1618">
        <v>600</v>
      </c>
      <c r="K1618">
        <v>600</v>
      </c>
      <c r="L1618">
        <v>600</v>
      </c>
      <c r="M1618">
        <v>600</v>
      </c>
      <c r="N1618">
        <v>600</v>
      </c>
      <c r="O1618">
        <v>600</v>
      </c>
      <c r="P1618">
        <v>600</v>
      </c>
      <c r="Q1618">
        <v>600</v>
      </c>
      <c r="R1618">
        <v>600</v>
      </c>
      <c r="S1618">
        <v>600</v>
      </c>
      <c r="T1618" t="s">
        <v>2523</v>
      </c>
      <c r="U1618">
        <f t="shared" si="107"/>
        <v>1</v>
      </c>
    </row>
    <row r="1619" spans="1:21">
      <c r="A1619" t="str">
        <f t="shared" si="105"/>
        <v>55.1-27</v>
      </c>
      <c r="B1619">
        <f t="shared" si="106"/>
        <v>27</v>
      </c>
      <c r="C1619">
        <v>55</v>
      </c>
      <c r="D1619" t="s">
        <v>2359</v>
      </c>
      <c r="E1619" t="s">
        <v>1119</v>
      </c>
      <c r="F1619" t="s">
        <v>1175</v>
      </c>
      <c r="G1619">
        <v>24</v>
      </c>
      <c r="H1619">
        <f t="shared" si="108"/>
        <v>2400</v>
      </c>
      <c r="I1619">
        <v>600</v>
      </c>
      <c r="J1619">
        <v>600</v>
      </c>
      <c r="K1619">
        <v>600</v>
      </c>
      <c r="L1619">
        <v>600</v>
      </c>
      <c r="M1619" t="s">
        <v>2523</v>
      </c>
      <c r="N1619" t="s">
        <v>2523</v>
      </c>
      <c r="O1619" t="s">
        <v>2523</v>
      </c>
      <c r="P1619" t="s">
        <v>2523</v>
      </c>
      <c r="Q1619" t="s">
        <v>2523</v>
      </c>
      <c r="R1619" t="s">
        <v>2523</v>
      </c>
      <c r="S1619" t="s">
        <v>2523</v>
      </c>
      <c r="T1619" t="s">
        <v>2523</v>
      </c>
      <c r="U1619">
        <f t="shared" si="107"/>
        <v>1</v>
      </c>
    </row>
    <row r="1620" spans="1:21">
      <c r="A1620" t="str">
        <f t="shared" si="105"/>
        <v>55.1-28</v>
      </c>
      <c r="B1620">
        <f t="shared" si="106"/>
        <v>28</v>
      </c>
      <c r="C1620">
        <v>55</v>
      </c>
      <c r="D1620" t="s">
        <v>2360</v>
      </c>
      <c r="E1620" t="s">
        <v>1121</v>
      </c>
      <c r="F1620" t="s">
        <v>1175</v>
      </c>
      <c r="G1620">
        <v>24</v>
      </c>
      <c r="H1620">
        <f t="shared" si="108"/>
        <v>8920</v>
      </c>
      <c r="I1620">
        <v>2230</v>
      </c>
      <c r="J1620">
        <v>2230</v>
      </c>
      <c r="K1620">
        <v>2230</v>
      </c>
      <c r="L1620">
        <v>2230</v>
      </c>
      <c r="M1620" t="s">
        <v>2523</v>
      </c>
      <c r="N1620" t="s">
        <v>2523</v>
      </c>
      <c r="O1620" t="s">
        <v>2523</v>
      </c>
      <c r="P1620" t="s">
        <v>2523</v>
      </c>
      <c r="Q1620" t="s">
        <v>2523</v>
      </c>
      <c r="R1620" t="s">
        <v>2523</v>
      </c>
      <c r="S1620" t="s">
        <v>2523</v>
      </c>
      <c r="T1620" t="s">
        <v>2523</v>
      </c>
      <c r="U1620">
        <f t="shared" si="107"/>
        <v>1</v>
      </c>
    </row>
    <row r="1621" spans="1:21">
      <c r="A1621" t="str">
        <f t="shared" si="105"/>
        <v>55.1-29</v>
      </c>
      <c r="B1621">
        <f t="shared" si="106"/>
        <v>29</v>
      </c>
      <c r="C1621">
        <v>55</v>
      </c>
      <c r="D1621" t="s">
        <v>2901</v>
      </c>
      <c r="E1621" t="s">
        <v>1121</v>
      </c>
      <c r="F1621" t="s">
        <v>1175</v>
      </c>
      <c r="G1621">
        <v>24</v>
      </c>
      <c r="H1621">
        <f t="shared" si="108"/>
        <v>13380</v>
      </c>
      <c r="I1621" t="s">
        <v>2523</v>
      </c>
      <c r="J1621" t="s">
        <v>2523</v>
      </c>
      <c r="K1621" t="s">
        <v>2523</v>
      </c>
      <c r="L1621" t="s">
        <v>2523</v>
      </c>
      <c r="M1621" t="s">
        <v>2523</v>
      </c>
      <c r="N1621" t="s">
        <v>2523</v>
      </c>
      <c r="O1621">
        <v>2230</v>
      </c>
      <c r="P1621">
        <v>2230</v>
      </c>
      <c r="Q1621">
        <v>2230</v>
      </c>
      <c r="R1621">
        <v>2230</v>
      </c>
      <c r="S1621">
        <v>2230</v>
      </c>
      <c r="T1621">
        <v>2230</v>
      </c>
      <c r="U1621">
        <f t="shared" si="107"/>
        <v>1</v>
      </c>
    </row>
    <row r="1622" spans="1:21">
      <c r="A1622" t="str">
        <f t="shared" si="105"/>
        <v>55.1-30</v>
      </c>
      <c r="B1622">
        <f t="shared" si="106"/>
        <v>30</v>
      </c>
      <c r="C1622">
        <v>55</v>
      </c>
      <c r="D1622" t="s">
        <v>2361</v>
      </c>
      <c r="E1622" t="s">
        <v>1121</v>
      </c>
      <c r="F1622" t="s">
        <v>1175</v>
      </c>
      <c r="G1622">
        <v>24</v>
      </c>
      <c r="H1622">
        <f t="shared" si="108"/>
        <v>8920</v>
      </c>
      <c r="I1622">
        <v>2230</v>
      </c>
      <c r="J1622">
        <v>2230</v>
      </c>
      <c r="K1622">
        <v>2230</v>
      </c>
      <c r="L1622">
        <v>2230</v>
      </c>
      <c r="M1622" t="s">
        <v>2523</v>
      </c>
      <c r="N1622" t="s">
        <v>2523</v>
      </c>
      <c r="O1622" t="s">
        <v>2523</v>
      </c>
      <c r="P1622" t="s">
        <v>2523</v>
      </c>
      <c r="Q1622" t="s">
        <v>2523</v>
      </c>
      <c r="R1622" t="s">
        <v>2523</v>
      </c>
      <c r="S1622" t="s">
        <v>2523</v>
      </c>
      <c r="T1622" t="s">
        <v>2523</v>
      </c>
      <c r="U1622">
        <f t="shared" si="107"/>
        <v>1</v>
      </c>
    </row>
    <row r="1623" spans="1:21">
      <c r="A1623" t="str">
        <f t="shared" si="105"/>
        <v>55.1-31</v>
      </c>
      <c r="B1623">
        <f t="shared" si="106"/>
        <v>31</v>
      </c>
      <c r="C1623">
        <v>55</v>
      </c>
      <c r="D1623" t="s">
        <v>2362</v>
      </c>
      <c r="E1623" t="s">
        <v>1121</v>
      </c>
      <c r="F1623" t="s">
        <v>1175</v>
      </c>
      <c r="G1623">
        <v>24</v>
      </c>
      <c r="H1623">
        <f t="shared" si="108"/>
        <v>26760</v>
      </c>
      <c r="I1623">
        <v>2230</v>
      </c>
      <c r="J1623">
        <v>2230</v>
      </c>
      <c r="K1623">
        <v>2230</v>
      </c>
      <c r="L1623">
        <v>2230</v>
      </c>
      <c r="M1623">
        <v>2230</v>
      </c>
      <c r="N1623">
        <v>2230</v>
      </c>
      <c r="O1623">
        <v>2230</v>
      </c>
      <c r="P1623">
        <v>2230</v>
      </c>
      <c r="Q1623">
        <v>2230</v>
      </c>
      <c r="R1623">
        <v>2230</v>
      </c>
      <c r="S1623">
        <v>2230</v>
      </c>
      <c r="T1623">
        <v>2230</v>
      </c>
      <c r="U1623">
        <f t="shared" si="107"/>
        <v>1</v>
      </c>
    </row>
    <row r="1624" spans="1:21">
      <c r="A1624" t="str">
        <f t="shared" si="105"/>
        <v>55.1-32</v>
      </c>
      <c r="B1624">
        <f t="shared" si="106"/>
        <v>32</v>
      </c>
      <c r="C1624">
        <v>55</v>
      </c>
      <c r="D1624" t="s">
        <v>2902</v>
      </c>
      <c r="E1624" t="s">
        <v>1121</v>
      </c>
      <c r="F1624" t="s">
        <v>1175</v>
      </c>
      <c r="G1624">
        <v>24</v>
      </c>
      <c r="H1624">
        <f t="shared" si="108"/>
        <v>13380</v>
      </c>
      <c r="I1624" t="s">
        <v>2523</v>
      </c>
      <c r="J1624" t="s">
        <v>2523</v>
      </c>
      <c r="K1624" t="s">
        <v>2523</v>
      </c>
      <c r="L1624" t="s">
        <v>2523</v>
      </c>
      <c r="M1624" t="s">
        <v>2523</v>
      </c>
      <c r="N1624" t="s">
        <v>2523</v>
      </c>
      <c r="O1624">
        <v>2230</v>
      </c>
      <c r="P1624">
        <v>2230</v>
      </c>
      <c r="Q1624">
        <v>2230</v>
      </c>
      <c r="R1624">
        <v>2230</v>
      </c>
      <c r="S1624">
        <v>2230</v>
      </c>
      <c r="T1624">
        <v>2230</v>
      </c>
      <c r="U1624">
        <f t="shared" si="107"/>
        <v>1</v>
      </c>
    </row>
    <row r="1625" spans="1:21">
      <c r="A1625" t="str">
        <f t="shared" si="105"/>
        <v>55.1-33</v>
      </c>
      <c r="B1625">
        <f t="shared" si="106"/>
        <v>33</v>
      </c>
      <c r="C1625">
        <v>55</v>
      </c>
      <c r="D1625" t="s">
        <v>2363</v>
      </c>
      <c r="E1625" t="s">
        <v>1121</v>
      </c>
      <c r="F1625" t="s">
        <v>1175</v>
      </c>
      <c r="G1625">
        <v>24</v>
      </c>
      <c r="H1625">
        <f t="shared" si="108"/>
        <v>26760</v>
      </c>
      <c r="I1625">
        <v>2230</v>
      </c>
      <c r="J1625">
        <v>2230</v>
      </c>
      <c r="K1625">
        <v>2230</v>
      </c>
      <c r="L1625">
        <v>2230</v>
      </c>
      <c r="M1625">
        <v>2230</v>
      </c>
      <c r="N1625">
        <v>2230</v>
      </c>
      <c r="O1625">
        <v>2230</v>
      </c>
      <c r="P1625">
        <v>2230</v>
      </c>
      <c r="Q1625">
        <v>2230</v>
      </c>
      <c r="R1625">
        <v>2230</v>
      </c>
      <c r="S1625">
        <v>2230</v>
      </c>
      <c r="T1625">
        <v>2230</v>
      </c>
      <c r="U1625">
        <f t="shared" si="107"/>
        <v>1</v>
      </c>
    </row>
    <row r="1626" spans="1:21">
      <c r="A1626" t="str">
        <f t="shared" si="105"/>
        <v>55.1-34</v>
      </c>
      <c r="B1626">
        <f t="shared" si="106"/>
        <v>34</v>
      </c>
      <c r="C1626">
        <v>55</v>
      </c>
      <c r="D1626" t="s">
        <v>2364</v>
      </c>
      <c r="E1626" t="s">
        <v>1121</v>
      </c>
      <c r="F1626" t="s">
        <v>1175</v>
      </c>
      <c r="G1626">
        <v>24</v>
      </c>
      <c r="H1626">
        <f t="shared" si="108"/>
        <v>8920</v>
      </c>
      <c r="I1626">
        <v>2230</v>
      </c>
      <c r="J1626">
        <v>2230</v>
      </c>
      <c r="K1626">
        <v>2230</v>
      </c>
      <c r="L1626">
        <v>2230</v>
      </c>
      <c r="M1626" t="s">
        <v>2523</v>
      </c>
      <c r="N1626" t="s">
        <v>2523</v>
      </c>
      <c r="O1626" t="s">
        <v>2523</v>
      </c>
      <c r="P1626" t="s">
        <v>2523</v>
      </c>
      <c r="Q1626" t="s">
        <v>2523</v>
      </c>
      <c r="R1626" t="s">
        <v>2523</v>
      </c>
      <c r="S1626" t="s">
        <v>2523</v>
      </c>
      <c r="T1626" t="s">
        <v>2523</v>
      </c>
      <c r="U1626">
        <f t="shared" si="107"/>
        <v>1</v>
      </c>
    </row>
    <row r="1627" spans="1:21">
      <c r="A1627" t="str">
        <f t="shared" si="105"/>
        <v>55.1-35</v>
      </c>
      <c r="B1627">
        <f t="shared" si="106"/>
        <v>35</v>
      </c>
      <c r="C1627">
        <v>55</v>
      </c>
      <c r="D1627" t="s">
        <v>2903</v>
      </c>
      <c r="E1627" t="s">
        <v>1121</v>
      </c>
      <c r="F1627" t="s">
        <v>1175</v>
      </c>
      <c r="G1627">
        <v>24</v>
      </c>
      <c r="H1627">
        <f t="shared" si="108"/>
        <v>8920</v>
      </c>
      <c r="I1627" t="s">
        <v>2523</v>
      </c>
      <c r="J1627" t="s">
        <v>2523</v>
      </c>
      <c r="K1627" t="s">
        <v>2523</v>
      </c>
      <c r="L1627" t="s">
        <v>2523</v>
      </c>
      <c r="M1627" t="s">
        <v>2523</v>
      </c>
      <c r="N1627" t="s">
        <v>2523</v>
      </c>
      <c r="O1627" t="s">
        <v>2523</v>
      </c>
      <c r="P1627" t="s">
        <v>2523</v>
      </c>
      <c r="Q1627">
        <v>2230</v>
      </c>
      <c r="R1627">
        <v>2230</v>
      </c>
      <c r="S1627">
        <v>2230</v>
      </c>
      <c r="T1627">
        <v>2230</v>
      </c>
      <c r="U1627">
        <f t="shared" si="107"/>
        <v>1</v>
      </c>
    </row>
    <row r="1628" spans="1:21">
      <c r="A1628" t="str">
        <f t="shared" si="105"/>
        <v>55.1-36</v>
      </c>
      <c r="B1628">
        <f t="shared" si="106"/>
        <v>36</v>
      </c>
      <c r="C1628">
        <v>55</v>
      </c>
      <c r="D1628" t="s">
        <v>2365</v>
      </c>
      <c r="E1628" t="s">
        <v>1121</v>
      </c>
      <c r="F1628" t="s">
        <v>1175</v>
      </c>
      <c r="G1628">
        <v>24</v>
      </c>
      <c r="H1628">
        <f t="shared" si="108"/>
        <v>26760</v>
      </c>
      <c r="I1628">
        <v>2230</v>
      </c>
      <c r="J1628">
        <v>2230</v>
      </c>
      <c r="K1628">
        <v>2230</v>
      </c>
      <c r="L1628">
        <v>2230</v>
      </c>
      <c r="M1628">
        <v>2230</v>
      </c>
      <c r="N1628">
        <v>2230</v>
      </c>
      <c r="O1628">
        <v>2230</v>
      </c>
      <c r="P1628">
        <v>2230</v>
      </c>
      <c r="Q1628">
        <v>2230</v>
      </c>
      <c r="R1628">
        <v>2230</v>
      </c>
      <c r="S1628">
        <v>2230</v>
      </c>
      <c r="T1628">
        <v>2230</v>
      </c>
      <c r="U1628">
        <f t="shared" si="107"/>
        <v>1</v>
      </c>
    </row>
    <row r="1629" spans="1:21">
      <c r="A1629" t="str">
        <f t="shared" si="105"/>
        <v>55.1-37</v>
      </c>
      <c r="B1629">
        <f t="shared" si="106"/>
        <v>37</v>
      </c>
      <c r="C1629">
        <v>55</v>
      </c>
      <c r="D1629" t="s">
        <v>2344</v>
      </c>
      <c r="E1629" t="s">
        <v>1124</v>
      </c>
      <c r="F1629" t="s">
        <v>1171</v>
      </c>
      <c r="G1629">
        <v>60</v>
      </c>
      <c r="H1629">
        <f t="shared" si="108"/>
        <v>9840</v>
      </c>
      <c r="I1629">
        <v>820</v>
      </c>
      <c r="J1629">
        <v>820</v>
      </c>
      <c r="K1629">
        <v>820</v>
      </c>
      <c r="L1629">
        <v>820</v>
      </c>
      <c r="M1629">
        <v>820</v>
      </c>
      <c r="N1629">
        <v>820</v>
      </c>
      <c r="O1629">
        <v>820</v>
      </c>
      <c r="P1629">
        <v>820</v>
      </c>
      <c r="Q1629">
        <v>820</v>
      </c>
      <c r="R1629">
        <v>820</v>
      </c>
      <c r="S1629">
        <v>820</v>
      </c>
      <c r="T1629">
        <v>820</v>
      </c>
      <c r="U1629">
        <f t="shared" si="107"/>
        <v>1</v>
      </c>
    </row>
    <row r="1630" spans="1:21">
      <c r="A1630" t="str">
        <f t="shared" si="105"/>
        <v>55.1-38</v>
      </c>
      <c r="B1630">
        <f t="shared" si="106"/>
        <v>38</v>
      </c>
      <c r="C1630">
        <v>55</v>
      </c>
      <c r="D1630" t="s">
        <v>2345</v>
      </c>
      <c r="E1630" t="s">
        <v>1120</v>
      </c>
      <c r="F1630" t="s">
        <v>1171</v>
      </c>
      <c r="G1630">
        <v>60</v>
      </c>
      <c r="H1630">
        <f t="shared" si="108"/>
        <v>33600</v>
      </c>
      <c r="I1630">
        <v>2800</v>
      </c>
      <c r="J1630">
        <v>2800</v>
      </c>
      <c r="K1630">
        <v>2800</v>
      </c>
      <c r="L1630">
        <v>2800</v>
      </c>
      <c r="M1630">
        <v>2800</v>
      </c>
      <c r="N1630">
        <v>2800</v>
      </c>
      <c r="O1630">
        <v>2800</v>
      </c>
      <c r="P1630">
        <v>2800</v>
      </c>
      <c r="Q1630">
        <v>2800</v>
      </c>
      <c r="R1630">
        <v>2800</v>
      </c>
      <c r="S1630">
        <v>2800</v>
      </c>
      <c r="T1630">
        <v>2800</v>
      </c>
      <c r="U1630">
        <f t="shared" si="107"/>
        <v>1</v>
      </c>
    </row>
    <row r="1631" spans="1:21">
      <c r="A1631" t="str">
        <f t="shared" si="105"/>
        <v>55.1-39</v>
      </c>
      <c r="B1631">
        <f t="shared" si="106"/>
        <v>39</v>
      </c>
      <c r="C1631">
        <v>55</v>
      </c>
      <c r="D1631" t="s">
        <v>2366</v>
      </c>
      <c r="E1631" t="s">
        <v>1122</v>
      </c>
      <c r="F1631" t="s">
        <v>1171</v>
      </c>
      <c r="G1631">
        <v>30</v>
      </c>
      <c r="H1631">
        <f t="shared" si="108"/>
        <v>15500</v>
      </c>
      <c r="I1631">
        <v>7750</v>
      </c>
      <c r="J1631">
        <v>7750</v>
      </c>
      <c r="K1631" t="s">
        <v>2523</v>
      </c>
      <c r="L1631" t="s">
        <v>2523</v>
      </c>
      <c r="M1631" t="s">
        <v>2523</v>
      </c>
      <c r="N1631" t="s">
        <v>2523</v>
      </c>
      <c r="O1631" t="s">
        <v>2523</v>
      </c>
      <c r="P1631" t="s">
        <v>2523</v>
      </c>
      <c r="Q1631" t="s">
        <v>2523</v>
      </c>
      <c r="R1631" t="s">
        <v>2523</v>
      </c>
      <c r="S1631" t="s">
        <v>2523</v>
      </c>
      <c r="T1631" t="s">
        <v>2523</v>
      </c>
      <c r="U1631">
        <f t="shared" si="107"/>
        <v>1</v>
      </c>
    </row>
    <row r="1632" spans="1:21">
      <c r="A1632" t="str">
        <f t="shared" si="105"/>
        <v>55.1-40</v>
      </c>
      <c r="B1632">
        <f t="shared" si="106"/>
        <v>40</v>
      </c>
      <c r="C1632">
        <v>55</v>
      </c>
      <c r="D1632" t="s">
        <v>2522</v>
      </c>
      <c r="E1632" t="s">
        <v>1122</v>
      </c>
      <c r="F1632" t="s">
        <v>1171</v>
      </c>
      <c r="G1632">
        <v>30</v>
      </c>
      <c r="H1632">
        <f t="shared" si="108"/>
        <v>77500</v>
      </c>
      <c r="I1632" t="s">
        <v>2523</v>
      </c>
      <c r="J1632" t="s">
        <v>2523</v>
      </c>
      <c r="K1632">
        <v>7750</v>
      </c>
      <c r="L1632">
        <v>7750</v>
      </c>
      <c r="M1632">
        <v>7750</v>
      </c>
      <c r="N1632">
        <v>7750</v>
      </c>
      <c r="O1632">
        <v>7750</v>
      </c>
      <c r="P1632">
        <v>7750</v>
      </c>
      <c r="Q1632">
        <v>7750</v>
      </c>
      <c r="R1632">
        <v>7750</v>
      </c>
      <c r="S1632">
        <v>7750</v>
      </c>
      <c r="T1632">
        <v>7750</v>
      </c>
      <c r="U1632">
        <f t="shared" si="107"/>
        <v>1</v>
      </c>
    </row>
  </sheetData>
  <autoFilter ref="A1:U1632" xr:uid="{00000000-0009-0000-0000-000005000000}"/>
  <pageMargins left="0.511811024" right="0.511811024" top="0.78740157500000008" bottom="0.78740157500000008" header="0.31496062000000008" footer="0.31496062000000008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W71"/>
  <sheetViews>
    <sheetView topLeftCell="E1" zoomScale="85" zoomScaleNormal="85" workbookViewId="0">
      <selection activeCell="P12" sqref="P12"/>
    </sheetView>
  </sheetViews>
  <sheetFormatPr defaultColWidth="0" defaultRowHeight="15" zeroHeight="1"/>
  <cols>
    <col min="1" max="4" width="9.140625" style="204" hidden="1" customWidth="1"/>
    <col min="5" max="5" width="3" style="206" bestFit="1" customWidth="1"/>
    <col min="6" max="6" width="12.85546875" style="206" customWidth="1"/>
    <col min="7" max="7" width="16.85546875" style="180" customWidth="1"/>
    <col min="8" max="8" width="12.42578125" style="180" bestFit="1" customWidth="1"/>
    <col min="9" max="9" width="13.7109375" style="318" bestFit="1" customWidth="1"/>
    <col min="10" max="10" width="11.7109375" style="177" bestFit="1" customWidth="1"/>
    <col min="11" max="11" width="33.7109375" style="208" customWidth="1"/>
    <col min="12" max="12" width="18.28515625" style="180" bestFit="1" customWidth="1"/>
    <col min="13" max="14" width="13.140625" style="1" customWidth="1"/>
    <col min="15" max="15" width="52.5703125" style="180" customWidth="1"/>
    <col min="16" max="16" width="36.28515625" style="180" customWidth="1"/>
    <col min="17" max="17" width="31.7109375" style="180" customWidth="1"/>
    <col min="18" max="18" width="2.28515625" style="152" customWidth="1"/>
    <col min="19" max="19" width="4.42578125" hidden="1" customWidth="1"/>
    <col min="20" max="23" width="9.140625" hidden="1" customWidth="1"/>
    <col min="24" max="16384" width="9.140625" style="204" hidden="1"/>
  </cols>
  <sheetData>
    <row r="1" spans="3:23" customFormat="1" ht="7.5" customHeight="1">
      <c r="C1" s="204"/>
      <c r="D1" s="204"/>
      <c r="E1" s="1"/>
      <c r="F1" s="304"/>
      <c r="G1" s="304"/>
      <c r="H1" s="304"/>
      <c r="I1" s="330"/>
      <c r="J1" s="331"/>
      <c r="K1" s="304"/>
      <c r="L1" s="304"/>
      <c r="M1" s="304"/>
      <c r="N1" s="304"/>
      <c r="O1" s="304"/>
      <c r="P1" s="304"/>
      <c r="Q1" s="304"/>
      <c r="R1" s="152"/>
    </row>
    <row r="2" spans="3:23" customFormat="1" ht="18" customHeight="1" thickBot="1">
      <c r="C2" s="204"/>
      <c r="D2" s="204"/>
      <c r="E2" s="304"/>
      <c r="F2" s="304"/>
      <c r="G2" s="511" t="s">
        <v>1149</v>
      </c>
      <c r="H2" s="180"/>
      <c r="I2" s="512" t="str">
        <f>IFERROR(VLOOKUP(Dados!$C$4,Info!$A:$P,3,FALSE),"")</f>
        <v>-</v>
      </c>
      <c r="J2" s="512"/>
      <c r="K2" s="512"/>
      <c r="L2" s="512"/>
      <c r="M2" s="304"/>
      <c r="N2" s="304"/>
      <c r="O2" s="304"/>
      <c r="P2" s="1"/>
      <c r="Q2" s="1"/>
      <c r="R2" s="152"/>
    </row>
    <row r="3" spans="3:23" customFormat="1" ht="18" customHeight="1" thickBot="1">
      <c r="C3" s="204"/>
      <c r="D3" s="204"/>
      <c r="E3" s="304"/>
      <c r="F3" s="304"/>
      <c r="G3" s="511"/>
      <c r="H3" s="180"/>
      <c r="I3" s="512"/>
      <c r="J3" s="512"/>
      <c r="K3" s="512"/>
      <c r="L3" s="512"/>
      <c r="M3" s="305" t="s">
        <v>1150</v>
      </c>
      <c r="N3" s="332"/>
      <c r="O3" s="306">
        <f>Dados!$C$4</f>
        <v>0</v>
      </c>
      <c r="P3" s="1"/>
      <c r="Q3" s="1"/>
      <c r="R3" s="152"/>
    </row>
    <row r="4" spans="3:23" customFormat="1" ht="20.100000000000001" customHeight="1">
      <c r="C4" s="204"/>
      <c r="D4" s="204"/>
      <c r="E4" s="304"/>
      <c r="F4" s="304"/>
      <c r="G4" s="310" t="s">
        <v>1151</v>
      </c>
      <c r="H4" s="180"/>
      <c r="I4" s="330" t="str">
        <f>IFERROR(VLOOKUP(Dados!$C$4,Info!$A:$P,4,FALSE),"")</f>
        <v>-</v>
      </c>
      <c r="J4" s="177"/>
      <c r="K4" s="304"/>
      <c r="L4" s="308"/>
      <c r="M4" s="304"/>
      <c r="N4" s="304"/>
      <c r="O4" s="304"/>
      <c r="P4" s="304"/>
      <c r="Q4" s="304"/>
      <c r="R4" s="152"/>
    </row>
    <row r="5" spans="3:23" customFormat="1" ht="20.100000000000001" customHeight="1">
      <c r="C5" s="204"/>
      <c r="D5" s="204"/>
      <c r="E5" s="309"/>
      <c r="F5" s="309"/>
      <c r="G5" s="310"/>
      <c r="H5" s="309"/>
      <c r="I5" s="311"/>
      <c r="J5" s="312"/>
      <c r="K5" s="308"/>
      <c r="L5" s="308"/>
      <c r="M5" s="313"/>
      <c r="N5" s="313"/>
      <c r="O5" s="308"/>
      <c r="P5" s="309"/>
      <c r="Q5" s="309"/>
      <c r="R5" s="152"/>
    </row>
    <row r="6" spans="3:23" customFormat="1" ht="15.75">
      <c r="C6" s="204"/>
      <c r="D6" s="204"/>
      <c r="E6" s="309"/>
      <c r="F6" s="309"/>
      <c r="G6" s="309"/>
      <c r="H6" s="1"/>
      <c r="I6" s="318"/>
      <c r="J6" s="333"/>
      <c r="K6" s="1"/>
      <c r="L6" s="310" t="s">
        <v>2367</v>
      </c>
      <c r="M6" s="313"/>
      <c r="N6" s="313"/>
      <c r="O6" s="1"/>
      <c r="P6" s="309"/>
      <c r="Q6" s="309"/>
      <c r="R6" s="152"/>
    </row>
    <row r="7" spans="3:23" customFormat="1" ht="15" customHeight="1">
      <c r="C7" s="204"/>
      <c r="D7" s="204"/>
      <c r="E7" s="513" t="s">
        <v>1153</v>
      </c>
      <c r="F7" s="513"/>
      <c r="G7" s="178"/>
      <c r="H7" s="178"/>
      <c r="I7" s="311"/>
      <c r="J7" s="314"/>
      <c r="K7" s="315"/>
      <c r="L7" s="315"/>
      <c r="M7" s="313"/>
      <c r="N7" s="313"/>
      <c r="O7" s="315"/>
      <c r="P7" s="178"/>
      <c r="Q7" s="178"/>
      <c r="R7" s="152"/>
    </row>
    <row r="8" spans="3:23" customFormat="1" ht="15" customHeight="1">
      <c r="C8" s="204"/>
      <c r="D8" s="204"/>
      <c r="E8" s="316"/>
      <c r="F8" s="514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6"/>
      <c r="R8" s="152"/>
    </row>
    <row r="9" spans="3:23" customFormat="1" ht="15" customHeight="1">
      <c r="C9" s="204"/>
      <c r="D9" s="204"/>
      <c r="E9" s="316"/>
      <c r="F9" s="517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9"/>
      <c r="R9" s="152"/>
    </row>
    <row r="10" spans="3:23" customFormat="1" ht="15" customHeight="1">
      <c r="C10" s="204"/>
      <c r="D10" s="204"/>
      <c r="E10" s="315"/>
      <c r="F10" s="180"/>
      <c r="G10" s="179">
        <f>COUNTA(G12:G66)</f>
        <v>0</v>
      </c>
      <c r="H10" s="180"/>
      <c r="I10" s="318"/>
      <c r="J10" s="177"/>
      <c r="K10" s="180"/>
      <c r="L10" s="181"/>
      <c r="M10" s="313"/>
      <c r="N10" s="313"/>
      <c r="O10" s="180"/>
      <c r="P10" s="180"/>
      <c r="Q10" s="180"/>
      <c r="R10" s="152"/>
      <c r="T10" s="408"/>
      <c r="U10" s="408"/>
      <c r="V10" s="408"/>
      <c r="W10" s="408"/>
    </row>
    <row r="11" spans="3:23" customFormat="1" ht="51">
      <c r="C11" s="204"/>
      <c r="D11" s="204"/>
      <c r="E11" s="415" t="s">
        <v>2368</v>
      </c>
      <c r="F11" s="415" t="s">
        <v>2369</v>
      </c>
      <c r="G11" s="415" t="s">
        <v>2370</v>
      </c>
      <c r="H11" s="415" t="s">
        <v>2371</v>
      </c>
      <c r="I11" s="416" t="s">
        <v>2372</v>
      </c>
      <c r="J11" s="417" t="s">
        <v>2373</v>
      </c>
      <c r="K11" s="415" t="s">
        <v>2374</v>
      </c>
      <c r="L11" s="415" t="s">
        <v>2375</v>
      </c>
      <c r="M11" s="415" t="s">
        <v>2376</v>
      </c>
      <c r="N11" s="415" t="s">
        <v>2377</v>
      </c>
      <c r="O11" s="415" t="s">
        <v>2378</v>
      </c>
      <c r="P11" s="415" t="s">
        <v>2904</v>
      </c>
      <c r="Q11" s="415" t="s">
        <v>2906</v>
      </c>
      <c r="R11" s="152"/>
      <c r="T11" s="408"/>
      <c r="U11" s="408"/>
      <c r="V11" s="408"/>
      <c r="W11" s="408"/>
    </row>
    <row r="12" spans="3:23" customFormat="1" ht="25.5" customHeight="1">
      <c r="C12" s="204" t="str">
        <f>IF($D12="","",CONCATENATE($D12,"-",COUNTIF($D$12:$D12,$D12)))</f>
        <v/>
      </c>
      <c r="D12" s="204" t="str">
        <f>IF(G12="","",IF(OR($G12=Info!$AY$2,$G12=Info!$AY$3,$G12=Info!$AY$4),"PID","BS"))</f>
        <v/>
      </c>
      <c r="E12" s="418">
        <v>1</v>
      </c>
      <c r="F12" s="419"/>
      <c r="G12" s="420"/>
      <c r="H12" s="420"/>
      <c r="I12" s="421"/>
      <c r="J12" s="422"/>
      <c r="K12" s="420"/>
      <c r="L12" s="423"/>
      <c r="M12" s="420"/>
      <c r="N12" s="424"/>
      <c r="O12" s="420"/>
      <c r="P12" s="420"/>
      <c r="Q12" s="425"/>
      <c r="R12" s="426">
        <f>IF(COUNTA(F12:Q12)=0,0,IF(COUNTA(F12:M12,O12:P12)&lt;10,1,0))+IF(AND(P12="Membro da Comissão Gestora",Q12=""),1,0)</f>
        <v>0</v>
      </c>
      <c r="T12" s="408"/>
      <c r="U12" s="409" t="str">
        <f>Dados!$C$7</f>
        <v>2° SEMESTRE/2022</v>
      </c>
      <c r="V12" s="410">
        <f>IFERROR(VLOOKUP($U12,Info!$AI$3:$AQ$12,4,FALSE),"")</f>
        <v>44743</v>
      </c>
      <c r="W12" s="411">
        <f t="shared" ref="W12:W17" si="0">COUNTIF($F$12:$F$66,$V12)</f>
        <v>0</v>
      </c>
    </row>
    <row r="13" spans="3:23" customFormat="1" ht="25.5" customHeight="1">
      <c r="C13" s="204" t="str">
        <f>IF($D13="","",CONCATENATE($D13,"-",COUNTIF($D$12:$D13,$D13)))</f>
        <v/>
      </c>
      <c r="D13" s="204" t="str">
        <f>IF(G13="","",IF(OR($G13=Info!$AY$2,$G13=Info!$AY$3,$G13=Info!$AY$4),"PID","BS"))</f>
        <v/>
      </c>
      <c r="E13" s="418">
        <f t="shared" ref="E13:E66" si="1">E12+1</f>
        <v>2</v>
      </c>
      <c r="F13" s="419"/>
      <c r="G13" s="420"/>
      <c r="H13" s="420"/>
      <c r="I13" s="421"/>
      <c r="J13" s="422"/>
      <c r="K13" s="420"/>
      <c r="L13" s="423"/>
      <c r="M13" s="420"/>
      <c r="N13" s="424"/>
      <c r="O13" s="420"/>
      <c r="P13" s="420"/>
      <c r="Q13" s="425"/>
      <c r="R13" s="426">
        <f t="shared" ref="R13:R66" si="2">IF(COUNTA(F13:Q13)=0,0,IF(COUNTA(F13:M13,O13:P13)&lt;10,1,0))+IF(AND(P13="Membro da Comissão Gestora",Q13=""),1,0)</f>
        <v>0</v>
      </c>
      <c r="T13" s="408"/>
      <c r="U13" s="409" t="str">
        <f>Dados!$C$7</f>
        <v>2° SEMESTRE/2022</v>
      </c>
      <c r="V13" s="410">
        <f>IFERROR(VLOOKUP($U13,Info!$AI$3:$AQ$12,5,FALSE),"")</f>
        <v>44774</v>
      </c>
      <c r="W13" s="411">
        <f t="shared" si="0"/>
        <v>0</v>
      </c>
    </row>
    <row r="14" spans="3:23" customFormat="1" ht="25.5" customHeight="1">
      <c r="C14" s="204" t="str">
        <f>IF($D14="","",CONCATENATE($D14,"-",COUNTIF($D$12:$D14,$D14)))</f>
        <v/>
      </c>
      <c r="D14" s="204" t="str">
        <f>IF(G14="","",IF(OR($G14=Info!$AY$2,$G14=Info!$AY$3,$G14=Info!$AY$4),"PID","BS"))</f>
        <v/>
      </c>
      <c r="E14" s="418">
        <f t="shared" si="1"/>
        <v>3</v>
      </c>
      <c r="F14" s="419"/>
      <c r="G14" s="420"/>
      <c r="H14" s="420"/>
      <c r="I14" s="421"/>
      <c r="J14" s="422"/>
      <c r="K14" s="420"/>
      <c r="L14" s="423"/>
      <c r="M14" s="420"/>
      <c r="N14" s="424"/>
      <c r="O14" s="420"/>
      <c r="P14" s="420"/>
      <c r="Q14" s="425"/>
      <c r="R14" s="426">
        <f t="shared" si="2"/>
        <v>0</v>
      </c>
      <c r="T14" s="408"/>
      <c r="U14" s="409" t="str">
        <f>Dados!$C$7</f>
        <v>2° SEMESTRE/2022</v>
      </c>
      <c r="V14" s="410">
        <f>IFERROR(VLOOKUP($U14,Info!$AI$3:$AQ$12,6,FALSE),"")</f>
        <v>44805</v>
      </c>
      <c r="W14" s="411">
        <f t="shared" si="0"/>
        <v>0</v>
      </c>
    </row>
    <row r="15" spans="3:23" customFormat="1" ht="25.5" customHeight="1">
      <c r="C15" s="204" t="str">
        <f>IF($D15="","",CONCATENATE($D15,"-",COUNTIF($D$12:$D15,$D15)))</f>
        <v/>
      </c>
      <c r="D15" s="204" t="str">
        <f>IF(G15="","",IF(OR($G15=Info!$AY$2,$G15=Info!$AY$3,$G15=Info!$AY$4),"PID","BS"))</f>
        <v/>
      </c>
      <c r="E15" s="418">
        <f t="shared" si="1"/>
        <v>4</v>
      </c>
      <c r="F15" s="419"/>
      <c r="G15" s="420"/>
      <c r="H15" s="420"/>
      <c r="I15" s="421"/>
      <c r="J15" s="422"/>
      <c r="K15" s="420"/>
      <c r="L15" s="423"/>
      <c r="M15" s="420"/>
      <c r="N15" s="424"/>
      <c r="O15" s="420"/>
      <c r="P15" s="420"/>
      <c r="Q15" s="425"/>
      <c r="R15" s="426">
        <f t="shared" si="2"/>
        <v>0</v>
      </c>
      <c r="T15" s="408"/>
      <c r="U15" s="409" t="str">
        <f>Dados!$C$7</f>
        <v>2° SEMESTRE/2022</v>
      </c>
      <c r="V15" s="410">
        <f>IFERROR(VLOOKUP($U15,Info!$AI$3:$AQ$12,7,FALSE),"")</f>
        <v>44835</v>
      </c>
      <c r="W15" s="411">
        <f t="shared" si="0"/>
        <v>0</v>
      </c>
    </row>
    <row r="16" spans="3:23" customFormat="1" ht="25.5" customHeight="1">
      <c r="C16" s="204" t="str">
        <f>IF($D16="","",CONCATENATE($D16,"-",COUNTIF($D$12:$D16,$D16)))</f>
        <v/>
      </c>
      <c r="D16" s="204" t="str">
        <f>IF(G16="","",IF(OR($G16=Info!$AY$2,$G16=Info!$AY$3,$G16=Info!$AY$4),"PID","BS"))</f>
        <v/>
      </c>
      <c r="E16" s="418">
        <f t="shared" si="1"/>
        <v>5</v>
      </c>
      <c r="F16" s="419"/>
      <c r="G16" s="420"/>
      <c r="H16" s="420"/>
      <c r="I16" s="421"/>
      <c r="J16" s="422"/>
      <c r="K16" s="420"/>
      <c r="L16" s="423"/>
      <c r="M16" s="420"/>
      <c r="N16" s="424"/>
      <c r="O16" s="420"/>
      <c r="P16" s="420"/>
      <c r="Q16" s="425"/>
      <c r="R16" s="426">
        <f t="shared" si="2"/>
        <v>0</v>
      </c>
      <c r="T16" s="408"/>
      <c r="U16" s="409" t="str">
        <f>Dados!$C$7</f>
        <v>2° SEMESTRE/2022</v>
      </c>
      <c r="V16" s="410">
        <f>IFERROR(VLOOKUP($U16,Info!$AI$3:$AQ$12,8,FALSE),"")</f>
        <v>44866</v>
      </c>
      <c r="W16" s="411">
        <f t="shared" si="0"/>
        <v>0</v>
      </c>
    </row>
    <row r="17" spans="3:23" customFormat="1" ht="25.5" customHeight="1">
      <c r="C17" s="204" t="str">
        <f>IF($D17="","",CONCATENATE($D17,"-",COUNTIF($D$12:$D17,$D17)))</f>
        <v/>
      </c>
      <c r="D17" s="204" t="str">
        <f>IF(G17="","",IF(OR($G17=Info!$AY$2,$G17=Info!$AY$3,$G17=Info!$AY$4),"PID","BS"))</f>
        <v/>
      </c>
      <c r="E17" s="418">
        <f t="shared" si="1"/>
        <v>6</v>
      </c>
      <c r="F17" s="419"/>
      <c r="G17" s="420"/>
      <c r="H17" s="420"/>
      <c r="I17" s="421"/>
      <c r="J17" s="422"/>
      <c r="K17" s="420"/>
      <c r="L17" s="423"/>
      <c r="M17" s="420"/>
      <c r="N17" s="424"/>
      <c r="O17" s="420"/>
      <c r="P17" s="420"/>
      <c r="Q17" s="425"/>
      <c r="R17" s="426">
        <f t="shared" si="2"/>
        <v>0</v>
      </c>
      <c r="T17" s="408"/>
      <c r="U17" s="409" t="str">
        <f>Dados!$C$7</f>
        <v>2° SEMESTRE/2022</v>
      </c>
      <c r="V17" s="410">
        <f>IFERROR(VLOOKUP($U17,Info!$AI$3:$AQ$12,9,FALSE),"")</f>
        <v>44896</v>
      </c>
      <c r="W17" s="411">
        <f t="shared" si="0"/>
        <v>0</v>
      </c>
    </row>
    <row r="18" spans="3:23" customFormat="1" ht="25.5" customHeight="1">
      <c r="C18" s="204" t="str">
        <f>IF($D18="","",CONCATENATE($D18,"-",COUNTIF($D$12:$D18,$D18)))</f>
        <v/>
      </c>
      <c r="D18" s="204" t="str">
        <f>IF(G18="","",IF(OR($G18=Info!$AY$2,$G18=Info!$AY$3,$G18=Info!$AY$4),"PID","BS"))</f>
        <v/>
      </c>
      <c r="E18" s="418">
        <f t="shared" si="1"/>
        <v>7</v>
      </c>
      <c r="F18" s="419"/>
      <c r="G18" s="420"/>
      <c r="H18" s="420"/>
      <c r="I18" s="421"/>
      <c r="J18" s="422"/>
      <c r="K18" s="420"/>
      <c r="L18" s="423"/>
      <c r="M18" s="420"/>
      <c r="N18" s="424"/>
      <c r="O18" s="420"/>
      <c r="P18" s="420"/>
      <c r="Q18" s="425"/>
      <c r="R18" s="426">
        <f t="shared" si="2"/>
        <v>0</v>
      </c>
      <c r="T18" s="408"/>
      <c r="U18" s="408"/>
      <c r="V18" s="408"/>
      <c r="W18" s="412"/>
    </row>
    <row r="19" spans="3:23" customFormat="1" ht="25.5" customHeight="1">
      <c r="C19" s="204" t="str">
        <f>IF($D19="","",CONCATENATE($D19,"-",COUNTIF($D$12:$D19,$D19)))</f>
        <v/>
      </c>
      <c r="D19" s="204" t="str">
        <f>IF(G19="","",IF(OR($G19=Info!$AY$2,$G19=Info!$AY$3,$G19=Info!$AY$4),"PID","BS"))</f>
        <v/>
      </c>
      <c r="E19" s="418">
        <f t="shared" si="1"/>
        <v>8</v>
      </c>
      <c r="F19" s="419"/>
      <c r="G19" s="420"/>
      <c r="H19" s="420"/>
      <c r="I19" s="421"/>
      <c r="J19" s="422"/>
      <c r="K19" s="420"/>
      <c r="L19" s="423"/>
      <c r="M19" s="420"/>
      <c r="N19" s="424"/>
      <c r="O19" s="420"/>
      <c r="P19" s="420"/>
      <c r="Q19" s="425"/>
      <c r="R19" s="426">
        <f t="shared" si="2"/>
        <v>0</v>
      </c>
      <c r="T19" s="408"/>
      <c r="U19" s="408"/>
      <c r="V19" s="413" t="s">
        <v>2379</v>
      </c>
      <c r="W19" s="412"/>
    </row>
    <row r="20" spans="3:23" customFormat="1" ht="25.5" customHeight="1">
      <c r="C20" s="204" t="str">
        <f>IF($D20="","",CONCATENATE($D20,"-",COUNTIF($D$12:$D20,$D20)))</f>
        <v/>
      </c>
      <c r="D20" s="204" t="str">
        <f>IF(G20="","",IF(OR($G20=Info!$AY$2,$G20=Info!$AY$3,$G20=Info!$AY$4),"PID","BS"))</f>
        <v/>
      </c>
      <c r="E20" s="418">
        <f t="shared" si="1"/>
        <v>9</v>
      </c>
      <c r="F20" s="419"/>
      <c r="G20" s="420"/>
      <c r="H20" s="420"/>
      <c r="I20" s="421"/>
      <c r="J20" s="422"/>
      <c r="K20" s="420"/>
      <c r="L20" s="423"/>
      <c r="M20" s="420"/>
      <c r="N20" s="424"/>
      <c r="O20" s="420"/>
      <c r="P20" s="420"/>
      <c r="Q20" s="425"/>
      <c r="R20" s="426">
        <f t="shared" si="2"/>
        <v>0</v>
      </c>
      <c r="T20" s="408"/>
      <c r="U20" s="408"/>
      <c r="V20" s="408" t="s">
        <v>2380</v>
      </c>
      <c r="W20" s="412"/>
    </row>
    <row r="21" spans="3:23" customFormat="1" ht="25.5" customHeight="1">
      <c r="C21" s="204" t="str">
        <f>IF($D21="","",CONCATENATE($D21,"-",COUNTIF($D$12:$D21,$D21)))</f>
        <v/>
      </c>
      <c r="D21" s="204" t="str">
        <f>IF(G21="","",IF(OR($G21=Info!$AY$2,$G21=Info!$AY$3,$G21=Info!$AY$4),"PID","BS"))</f>
        <v/>
      </c>
      <c r="E21" s="418">
        <f t="shared" si="1"/>
        <v>10</v>
      </c>
      <c r="F21" s="419"/>
      <c r="G21" s="420"/>
      <c r="H21" s="420"/>
      <c r="I21" s="421"/>
      <c r="J21" s="422"/>
      <c r="K21" s="420"/>
      <c r="L21" s="423"/>
      <c r="M21" s="420"/>
      <c r="N21" s="424"/>
      <c r="O21" s="420"/>
      <c r="P21" s="420"/>
      <c r="Q21" s="425"/>
      <c r="R21" s="426">
        <f t="shared" si="2"/>
        <v>0</v>
      </c>
      <c r="T21" s="408"/>
      <c r="U21" s="408"/>
      <c r="V21" s="408" t="s">
        <v>2381</v>
      </c>
      <c r="W21" s="412"/>
    </row>
    <row r="22" spans="3:23" customFormat="1" ht="25.5" customHeight="1">
      <c r="C22" s="204" t="str">
        <f>IF($D22="","",CONCATENATE($D22,"-",COUNTIF($D$12:$D22,$D22)))</f>
        <v/>
      </c>
      <c r="D22" s="204" t="str">
        <f>IF(G22="","",IF(OR($G22=Info!$AY$2,$G22=Info!$AY$3,$G22=Info!$AY$4),"PID","BS"))</f>
        <v/>
      </c>
      <c r="E22" s="418">
        <f t="shared" si="1"/>
        <v>11</v>
      </c>
      <c r="F22" s="419"/>
      <c r="G22" s="420"/>
      <c r="H22" s="420"/>
      <c r="I22" s="421"/>
      <c r="J22" s="422"/>
      <c r="K22" s="420"/>
      <c r="L22" s="423"/>
      <c r="M22" s="420"/>
      <c r="N22" s="424"/>
      <c r="O22" s="420"/>
      <c r="P22" s="420"/>
      <c r="Q22" s="425"/>
      <c r="R22" s="426">
        <f t="shared" si="2"/>
        <v>0</v>
      </c>
      <c r="T22" s="408"/>
      <c r="U22" s="408"/>
      <c r="V22" s="408" t="s">
        <v>2382</v>
      </c>
      <c r="W22" s="412"/>
    </row>
    <row r="23" spans="3:23" customFormat="1" ht="25.5" customHeight="1">
      <c r="C23" s="204" t="str">
        <f>IF($D23="","",CONCATENATE($D23,"-",COUNTIF($D$12:$D23,$D23)))</f>
        <v/>
      </c>
      <c r="D23" s="204" t="str">
        <f>IF(G23="","",IF(OR($G23=Info!$AY$2,$G23=Info!$AY$3,$G23=Info!$AY$4),"PID","BS"))</f>
        <v/>
      </c>
      <c r="E23" s="418">
        <f t="shared" si="1"/>
        <v>12</v>
      </c>
      <c r="F23" s="419"/>
      <c r="G23" s="420"/>
      <c r="H23" s="420"/>
      <c r="I23" s="421"/>
      <c r="J23" s="422"/>
      <c r="K23" s="420"/>
      <c r="L23" s="423"/>
      <c r="M23" s="420"/>
      <c r="N23" s="424"/>
      <c r="O23" s="420"/>
      <c r="P23" s="420"/>
      <c r="Q23" s="425"/>
      <c r="R23" s="426">
        <f t="shared" si="2"/>
        <v>0</v>
      </c>
      <c r="T23" s="408"/>
      <c r="U23" s="408"/>
      <c r="V23" s="408" t="s">
        <v>2383</v>
      </c>
      <c r="W23" s="412"/>
    </row>
    <row r="24" spans="3:23" customFormat="1" ht="25.5" customHeight="1">
      <c r="C24" s="204" t="str">
        <f>IF($D24="","",CONCATENATE($D24,"-",COUNTIF($D$12:$D24,$D24)))</f>
        <v/>
      </c>
      <c r="D24" s="204" t="str">
        <f>IF(G24="","",IF(OR($G24=Info!$AY$2,$G24=Info!$AY$3,$G24=Info!$AY$4),"PID","BS"))</f>
        <v/>
      </c>
      <c r="E24" s="418">
        <f t="shared" si="1"/>
        <v>13</v>
      </c>
      <c r="F24" s="419"/>
      <c r="G24" s="420"/>
      <c r="H24" s="420"/>
      <c r="I24" s="421"/>
      <c r="J24" s="422"/>
      <c r="K24" s="420"/>
      <c r="L24" s="423"/>
      <c r="M24" s="420"/>
      <c r="N24" s="424"/>
      <c r="O24" s="420"/>
      <c r="P24" s="420"/>
      <c r="Q24" s="425"/>
      <c r="R24" s="426">
        <f t="shared" si="2"/>
        <v>0</v>
      </c>
      <c r="T24" s="408"/>
      <c r="U24" s="408"/>
      <c r="V24" s="408" t="s">
        <v>1060</v>
      </c>
      <c r="W24" s="412"/>
    </row>
    <row r="25" spans="3:23" customFormat="1" ht="25.5" customHeight="1">
      <c r="C25" s="204" t="str">
        <f>IF($D25="","",CONCATENATE($D25,"-",COUNTIF($D$12:$D25,$D25)))</f>
        <v/>
      </c>
      <c r="D25" s="204" t="str">
        <f>IF(G25="","",IF(OR($G25=Info!$AY$2,$G25=Info!$AY$3,$G25=Info!$AY$4),"PID","BS"))</f>
        <v/>
      </c>
      <c r="E25" s="418">
        <f t="shared" si="1"/>
        <v>14</v>
      </c>
      <c r="F25" s="419"/>
      <c r="G25" s="420"/>
      <c r="H25" s="420"/>
      <c r="I25" s="421"/>
      <c r="J25" s="422"/>
      <c r="K25" s="420"/>
      <c r="L25" s="423"/>
      <c r="M25" s="420"/>
      <c r="N25" s="424"/>
      <c r="O25" s="420"/>
      <c r="P25" s="420"/>
      <c r="Q25" s="425"/>
      <c r="R25" s="426">
        <f t="shared" si="2"/>
        <v>0</v>
      </c>
      <c r="T25" s="408"/>
      <c r="U25" s="408"/>
      <c r="V25" s="408"/>
      <c r="W25" s="412"/>
    </row>
    <row r="26" spans="3:23" customFormat="1" ht="25.5" customHeight="1">
      <c r="C26" s="204" t="str">
        <f>IF($D26="","",CONCATENATE($D26,"-",COUNTIF($D$12:$D26,$D26)))</f>
        <v/>
      </c>
      <c r="D26" s="204" t="str">
        <f>IF(G26="","",IF(OR($G26=Info!$AY$2,$G26=Info!$AY$3,$G26=Info!$AY$4),"PID","BS"))</f>
        <v/>
      </c>
      <c r="E26" s="418">
        <f t="shared" si="1"/>
        <v>15</v>
      </c>
      <c r="F26" s="419"/>
      <c r="G26" s="420"/>
      <c r="H26" s="420"/>
      <c r="I26" s="421"/>
      <c r="J26" s="422"/>
      <c r="K26" s="420"/>
      <c r="L26" s="423"/>
      <c r="M26" s="420"/>
      <c r="N26" s="424"/>
      <c r="O26" s="420"/>
      <c r="P26" s="420"/>
      <c r="Q26" s="425"/>
      <c r="R26" s="426">
        <f t="shared" si="2"/>
        <v>0</v>
      </c>
      <c r="T26" s="408"/>
      <c r="U26" s="408"/>
      <c r="V26" s="408"/>
      <c r="W26" s="412"/>
    </row>
    <row r="27" spans="3:23" customFormat="1" ht="25.5" customHeight="1">
      <c r="C27" s="204" t="str">
        <f>IF($D27="","",CONCATENATE($D27,"-",COUNTIF($D$12:$D27,$D27)))</f>
        <v/>
      </c>
      <c r="D27" s="204" t="str">
        <f>IF(G27="","",IF(OR($G27=Info!$AY$2,$G27=Info!$AY$3,$G27=Info!$AY$4),"PID","BS"))</f>
        <v/>
      </c>
      <c r="E27" s="418">
        <f t="shared" si="1"/>
        <v>16</v>
      </c>
      <c r="F27" s="419"/>
      <c r="G27" s="420"/>
      <c r="H27" s="420"/>
      <c r="I27" s="421"/>
      <c r="J27" s="422"/>
      <c r="K27" s="420"/>
      <c r="L27" s="423"/>
      <c r="M27" s="420"/>
      <c r="N27" s="424"/>
      <c r="O27" s="420"/>
      <c r="P27" s="420"/>
      <c r="Q27" s="425"/>
      <c r="R27" s="426">
        <f t="shared" si="2"/>
        <v>0</v>
      </c>
      <c r="T27" s="408"/>
      <c r="U27" s="408"/>
      <c r="V27" s="408"/>
      <c r="W27" s="412"/>
    </row>
    <row r="28" spans="3:23" customFormat="1" ht="25.5" customHeight="1">
      <c r="C28" s="204" t="str">
        <f>IF($D28="","",CONCATENATE($D28,"-",COUNTIF($D$12:$D28,$D28)))</f>
        <v/>
      </c>
      <c r="D28" s="204" t="str">
        <f>IF(G28="","",IF(OR($G28=Info!$AY$2,$G28=Info!$AY$3,$G28=Info!$AY$4),"PID","BS"))</f>
        <v/>
      </c>
      <c r="E28" s="418">
        <f t="shared" si="1"/>
        <v>17</v>
      </c>
      <c r="F28" s="419"/>
      <c r="G28" s="420"/>
      <c r="H28" s="420"/>
      <c r="I28" s="421"/>
      <c r="J28" s="422"/>
      <c r="K28" s="420"/>
      <c r="L28" s="423"/>
      <c r="M28" s="420"/>
      <c r="N28" s="424"/>
      <c r="O28" s="420"/>
      <c r="P28" s="420"/>
      <c r="Q28" s="425"/>
      <c r="R28" s="426">
        <f t="shared" si="2"/>
        <v>0</v>
      </c>
      <c r="T28" s="408"/>
      <c r="U28" s="408"/>
      <c r="V28" s="408"/>
      <c r="W28" s="412"/>
    </row>
    <row r="29" spans="3:23" customFormat="1" ht="25.5" customHeight="1">
      <c r="C29" s="204" t="str">
        <f>IF($D29="","",CONCATENATE($D29,"-",COUNTIF($D$12:$D29,$D29)))</f>
        <v/>
      </c>
      <c r="D29" s="204" t="str">
        <f>IF(G29="","",IF(OR($G29=Info!$AY$2,$G29=Info!$AY$3,$G29=Info!$AY$4),"PID","BS"))</f>
        <v/>
      </c>
      <c r="E29" s="418">
        <f t="shared" si="1"/>
        <v>18</v>
      </c>
      <c r="F29" s="419"/>
      <c r="G29" s="420"/>
      <c r="H29" s="420"/>
      <c r="I29" s="421"/>
      <c r="J29" s="422"/>
      <c r="K29" s="420"/>
      <c r="L29" s="423"/>
      <c r="M29" s="420"/>
      <c r="N29" s="424"/>
      <c r="O29" s="420"/>
      <c r="P29" s="420"/>
      <c r="Q29" s="425"/>
      <c r="R29" s="426">
        <f t="shared" si="2"/>
        <v>0</v>
      </c>
      <c r="T29" s="408"/>
      <c r="U29" s="408"/>
      <c r="V29" s="408" t="s">
        <v>2384</v>
      </c>
      <c r="W29" s="412"/>
    </row>
    <row r="30" spans="3:23" customFormat="1" ht="25.5" customHeight="1">
      <c r="C30" s="204" t="str">
        <f>IF($D30="","",CONCATENATE($D30,"-",COUNTIF($D$12:$D30,$D30)))</f>
        <v/>
      </c>
      <c r="D30" s="204" t="str">
        <f>IF(G30="","",IF(OR($G30=Info!$AY$2,$G30=Info!$AY$3,$G30=Info!$AY$4),"PID","BS"))</f>
        <v/>
      </c>
      <c r="E30" s="418">
        <f t="shared" si="1"/>
        <v>19</v>
      </c>
      <c r="F30" s="419"/>
      <c r="G30" s="420"/>
      <c r="H30" s="420"/>
      <c r="I30" s="421"/>
      <c r="J30" s="422"/>
      <c r="K30" s="420"/>
      <c r="L30" s="423"/>
      <c r="M30" s="420"/>
      <c r="N30" s="424"/>
      <c r="O30" s="420"/>
      <c r="P30" s="420"/>
      <c r="Q30" s="425"/>
      <c r="R30" s="426">
        <f t="shared" si="2"/>
        <v>0</v>
      </c>
      <c r="T30" s="408"/>
      <c r="U30" s="408"/>
      <c r="V30" s="408" t="s">
        <v>2385</v>
      </c>
      <c r="W30" s="412"/>
    </row>
    <row r="31" spans="3:23" customFormat="1" ht="25.5" customHeight="1">
      <c r="C31" s="204" t="str">
        <f>IF($D31="","",CONCATENATE($D31,"-",COUNTIF($D$12:$D31,$D31)))</f>
        <v/>
      </c>
      <c r="D31" s="204" t="str">
        <f>IF(G31="","",IF(OR($G31=Info!$AY$2,$G31=Info!$AY$3,$G31=Info!$AY$4),"PID","BS"))</f>
        <v/>
      </c>
      <c r="E31" s="418">
        <f t="shared" si="1"/>
        <v>20</v>
      </c>
      <c r="F31" s="419"/>
      <c r="G31" s="420"/>
      <c r="H31" s="420"/>
      <c r="I31" s="421"/>
      <c r="J31" s="422"/>
      <c r="K31" s="420"/>
      <c r="L31" s="423"/>
      <c r="M31" s="420"/>
      <c r="N31" s="424"/>
      <c r="O31" s="420"/>
      <c r="P31" s="420"/>
      <c r="Q31" s="425"/>
      <c r="R31" s="426">
        <f t="shared" si="2"/>
        <v>0</v>
      </c>
      <c r="T31" s="408"/>
      <c r="U31" s="408"/>
      <c r="V31" s="408" t="s">
        <v>2386</v>
      </c>
      <c r="W31" s="412"/>
    </row>
    <row r="32" spans="3:23" customFormat="1" ht="25.5" customHeight="1">
      <c r="C32" s="204" t="str">
        <f>IF($D32="","",CONCATENATE($D32,"-",COUNTIF($D$12:$D32,$D32)))</f>
        <v/>
      </c>
      <c r="D32" s="204" t="str">
        <f>IF(G32="","",IF(OR($G32=Info!$AY$2,$G32=Info!$AY$3,$G32=Info!$AY$4),"PID","BS"))</f>
        <v/>
      </c>
      <c r="E32" s="418">
        <f t="shared" si="1"/>
        <v>21</v>
      </c>
      <c r="F32" s="419"/>
      <c r="G32" s="420"/>
      <c r="H32" s="420"/>
      <c r="I32" s="421"/>
      <c r="J32" s="422"/>
      <c r="K32" s="420"/>
      <c r="L32" s="423"/>
      <c r="M32" s="420"/>
      <c r="N32" s="424"/>
      <c r="O32" s="420"/>
      <c r="P32" s="420"/>
      <c r="Q32" s="425"/>
      <c r="R32" s="426">
        <f t="shared" si="2"/>
        <v>0</v>
      </c>
      <c r="T32" s="408"/>
      <c r="U32" s="408"/>
      <c r="V32" s="408" t="s">
        <v>2387</v>
      </c>
      <c r="W32" s="412"/>
    </row>
    <row r="33" spans="3:23" customFormat="1" ht="25.5" customHeight="1">
      <c r="C33" s="204" t="str">
        <f>IF($D33="","",CONCATENATE($D33,"-",COUNTIF($D$12:$D33,$D33)))</f>
        <v/>
      </c>
      <c r="D33" s="204" t="str">
        <f>IF(G33="","",IF(OR($G33=Info!$AY$2,$G33=Info!$AY$3,$G33=Info!$AY$4),"PID","BS"))</f>
        <v/>
      </c>
      <c r="E33" s="418">
        <f t="shared" si="1"/>
        <v>22</v>
      </c>
      <c r="F33" s="419"/>
      <c r="G33" s="420"/>
      <c r="H33" s="420"/>
      <c r="I33" s="421"/>
      <c r="J33" s="422"/>
      <c r="K33" s="420"/>
      <c r="L33" s="423"/>
      <c r="M33" s="420"/>
      <c r="N33" s="424"/>
      <c r="O33" s="420"/>
      <c r="P33" s="420"/>
      <c r="Q33" s="425"/>
      <c r="R33" s="426">
        <f t="shared" si="2"/>
        <v>0</v>
      </c>
      <c r="T33" s="408"/>
      <c r="U33" s="408"/>
      <c r="V33" s="408"/>
      <c r="W33" s="412"/>
    </row>
    <row r="34" spans="3:23" customFormat="1" ht="25.5" customHeight="1">
      <c r="C34" s="204" t="str">
        <f>IF($D34="","",CONCATENATE($D34,"-",COUNTIF($D$12:$D34,$D34)))</f>
        <v/>
      </c>
      <c r="D34" s="204" t="str">
        <f>IF(G34="","",IF(OR($G34=Info!$AY$2,$G34=Info!$AY$3,$G34=Info!$AY$4),"PID","BS"))</f>
        <v/>
      </c>
      <c r="E34" s="418">
        <f t="shared" si="1"/>
        <v>23</v>
      </c>
      <c r="F34" s="419"/>
      <c r="G34" s="420"/>
      <c r="H34" s="420"/>
      <c r="I34" s="421"/>
      <c r="J34" s="422"/>
      <c r="K34" s="420"/>
      <c r="L34" s="423"/>
      <c r="M34" s="420"/>
      <c r="N34" s="424"/>
      <c r="O34" s="420"/>
      <c r="P34" s="420"/>
      <c r="Q34" s="425"/>
      <c r="R34" s="426">
        <f t="shared" si="2"/>
        <v>0</v>
      </c>
      <c r="T34" s="408"/>
      <c r="U34" s="408"/>
      <c r="V34" s="408" t="s">
        <v>2905</v>
      </c>
      <c r="W34" s="412"/>
    </row>
    <row r="35" spans="3:23" customFormat="1" ht="25.5" customHeight="1">
      <c r="C35" s="204" t="str">
        <f>IF($D35="","",CONCATENATE($D35,"-",COUNTIF($D$12:$D35,$D35)))</f>
        <v/>
      </c>
      <c r="D35" s="204" t="str">
        <f>IF(G35="","",IF(OR($G35=Info!$AY$2,$G35=Info!$AY$3,$G35=Info!$AY$4),"PID","BS"))</f>
        <v/>
      </c>
      <c r="E35" s="418">
        <f t="shared" si="1"/>
        <v>24</v>
      </c>
      <c r="F35" s="419"/>
      <c r="G35" s="420"/>
      <c r="H35" s="420"/>
      <c r="I35" s="421"/>
      <c r="J35" s="422"/>
      <c r="K35" s="420"/>
      <c r="L35" s="423"/>
      <c r="M35" s="420"/>
      <c r="N35" s="424"/>
      <c r="O35" s="420"/>
      <c r="P35" s="420"/>
      <c r="Q35" s="425"/>
      <c r="R35" s="426">
        <f t="shared" si="2"/>
        <v>0</v>
      </c>
      <c r="T35" s="408"/>
      <c r="U35" s="408"/>
      <c r="V35" s="408"/>
      <c r="W35" s="412"/>
    </row>
    <row r="36" spans="3:23" customFormat="1" ht="25.5" customHeight="1">
      <c r="C36" s="204" t="str">
        <f>IF($D36="","",CONCATENATE($D36,"-",COUNTIF($D$12:$D36,$D36)))</f>
        <v/>
      </c>
      <c r="D36" s="204" t="str">
        <f>IF(G36="","",IF(OR($G36=Info!$AY$2,$G36=Info!$AY$3,$G36=Info!$AY$4),"PID","BS"))</f>
        <v/>
      </c>
      <c r="E36" s="418">
        <f t="shared" si="1"/>
        <v>25</v>
      </c>
      <c r="F36" s="419"/>
      <c r="G36" s="420"/>
      <c r="H36" s="420"/>
      <c r="I36" s="421"/>
      <c r="J36" s="422"/>
      <c r="K36" s="420"/>
      <c r="L36" s="423"/>
      <c r="M36" s="420"/>
      <c r="N36" s="424"/>
      <c r="O36" s="420"/>
      <c r="P36" s="420"/>
      <c r="Q36" s="425"/>
      <c r="R36" s="426">
        <f t="shared" si="2"/>
        <v>0</v>
      </c>
      <c r="T36" s="408"/>
      <c r="U36" s="408"/>
      <c r="V36" s="408"/>
      <c r="W36" s="412"/>
    </row>
    <row r="37" spans="3:23" customFormat="1" ht="25.5" customHeight="1">
      <c r="C37" s="204" t="str">
        <f>IF($D37="","",CONCATENATE($D37,"-",COUNTIF($D$12:$D37,$D37)))</f>
        <v/>
      </c>
      <c r="D37" s="204" t="str">
        <f>IF(G37="","",IF(OR($G37=Info!$AY$2,$G37=Info!$AY$3,$G37=Info!$AY$4),"PID","BS"))</f>
        <v/>
      </c>
      <c r="E37" s="418">
        <f t="shared" si="1"/>
        <v>26</v>
      </c>
      <c r="F37" s="419"/>
      <c r="G37" s="420"/>
      <c r="H37" s="420"/>
      <c r="I37" s="421"/>
      <c r="J37" s="422"/>
      <c r="K37" s="420"/>
      <c r="L37" s="423"/>
      <c r="M37" s="420"/>
      <c r="N37" s="424"/>
      <c r="O37" s="420"/>
      <c r="P37" s="420"/>
      <c r="Q37" s="425"/>
      <c r="R37" s="426">
        <f t="shared" si="2"/>
        <v>0</v>
      </c>
      <c r="T37" s="408"/>
      <c r="U37" s="408"/>
      <c r="V37" s="408"/>
      <c r="W37" s="412"/>
    </row>
    <row r="38" spans="3:23" customFormat="1" ht="25.5" customHeight="1">
      <c r="C38" s="204" t="str">
        <f>IF($D38="","",CONCATENATE($D38,"-",COUNTIF($D$12:$D38,$D38)))</f>
        <v/>
      </c>
      <c r="D38" s="204" t="str">
        <f>IF(G38="","",IF(OR($G38=Info!$AY$2,$G38=Info!$AY$3,$G38=Info!$AY$4),"PID","BS"))</f>
        <v/>
      </c>
      <c r="E38" s="418">
        <f t="shared" si="1"/>
        <v>27</v>
      </c>
      <c r="F38" s="419"/>
      <c r="G38" s="420"/>
      <c r="H38" s="420"/>
      <c r="I38" s="421"/>
      <c r="J38" s="422"/>
      <c r="K38" s="420"/>
      <c r="L38" s="423"/>
      <c r="M38" s="420"/>
      <c r="N38" s="424"/>
      <c r="O38" s="420"/>
      <c r="P38" s="420"/>
      <c r="Q38" s="425"/>
      <c r="R38" s="426">
        <f t="shared" si="2"/>
        <v>0</v>
      </c>
      <c r="T38" s="408"/>
      <c r="U38" s="408"/>
      <c r="V38" s="408"/>
      <c r="W38" s="412"/>
    </row>
    <row r="39" spans="3:23" customFormat="1" ht="25.5" customHeight="1">
      <c r="C39" s="204" t="str">
        <f>IF($D39="","",CONCATENATE($D39,"-",COUNTIF($D$12:$D39,$D39)))</f>
        <v/>
      </c>
      <c r="D39" s="204" t="str">
        <f>IF(G39="","",IF(OR($G39=Info!$AY$2,$G39=Info!$AY$3,$G39=Info!$AY$4),"PID","BS"))</f>
        <v/>
      </c>
      <c r="E39" s="418">
        <f t="shared" si="1"/>
        <v>28</v>
      </c>
      <c r="F39" s="419"/>
      <c r="G39" s="420"/>
      <c r="H39" s="420"/>
      <c r="I39" s="421"/>
      <c r="J39" s="422"/>
      <c r="K39" s="420"/>
      <c r="L39" s="423"/>
      <c r="M39" s="420"/>
      <c r="N39" s="424"/>
      <c r="O39" s="420"/>
      <c r="P39" s="420"/>
      <c r="Q39" s="425"/>
      <c r="R39" s="426">
        <f t="shared" si="2"/>
        <v>0</v>
      </c>
      <c r="T39" s="408"/>
      <c r="U39" s="408"/>
      <c r="V39" s="408"/>
      <c r="W39" s="412"/>
    </row>
    <row r="40" spans="3:23" customFormat="1" ht="25.5" customHeight="1">
      <c r="C40" s="204" t="str">
        <f>IF($D40="","",CONCATENATE($D40,"-",COUNTIF($D$12:$D40,$D40)))</f>
        <v/>
      </c>
      <c r="D40" s="204" t="str">
        <f>IF(G40="","",IF(OR($G40=Info!$AY$2,$G40=Info!$AY$3,$G40=Info!$AY$4),"PID","BS"))</f>
        <v/>
      </c>
      <c r="E40" s="418">
        <f t="shared" si="1"/>
        <v>29</v>
      </c>
      <c r="F40" s="419"/>
      <c r="G40" s="420"/>
      <c r="H40" s="420"/>
      <c r="I40" s="421"/>
      <c r="J40" s="422"/>
      <c r="K40" s="420"/>
      <c r="L40" s="423"/>
      <c r="M40" s="420"/>
      <c r="N40" s="424"/>
      <c r="O40" s="420"/>
      <c r="P40" s="420"/>
      <c r="Q40" s="425"/>
      <c r="R40" s="426">
        <f t="shared" si="2"/>
        <v>0</v>
      </c>
      <c r="T40" s="408"/>
      <c r="U40" s="408"/>
      <c r="V40" s="408"/>
      <c r="W40" s="412"/>
    </row>
    <row r="41" spans="3:23" customFormat="1" ht="25.5" customHeight="1">
      <c r="C41" s="204" t="str">
        <f>IF($D41="","",CONCATENATE($D41,"-",COUNTIF($D$12:$D41,$D41)))</f>
        <v/>
      </c>
      <c r="D41" s="204" t="str">
        <f>IF(G41="","",IF(OR($G41=Info!$AY$2,$G41=Info!$AY$3,$G41=Info!$AY$4),"PID","BS"))</f>
        <v/>
      </c>
      <c r="E41" s="418">
        <f t="shared" si="1"/>
        <v>30</v>
      </c>
      <c r="F41" s="419"/>
      <c r="G41" s="420"/>
      <c r="H41" s="420"/>
      <c r="I41" s="421"/>
      <c r="J41" s="422"/>
      <c r="K41" s="420"/>
      <c r="L41" s="423"/>
      <c r="M41" s="420"/>
      <c r="N41" s="424"/>
      <c r="O41" s="420"/>
      <c r="P41" s="420"/>
      <c r="Q41" s="425"/>
      <c r="R41" s="426">
        <f t="shared" si="2"/>
        <v>0</v>
      </c>
      <c r="T41" s="408"/>
      <c r="U41" s="408"/>
      <c r="V41" s="408"/>
      <c r="W41" s="412"/>
    </row>
    <row r="42" spans="3:23" customFormat="1" ht="25.5" customHeight="1">
      <c r="C42" s="204" t="str">
        <f>IF($D42="","",CONCATENATE($D42,"-",COUNTIF($D$12:$D42,$D42)))</f>
        <v/>
      </c>
      <c r="D42" s="204" t="str">
        <f>IF(G42="","",IF(OR($G42=Info!$AY$2,$G42=Info!$AY$3,$G42=Info!$AY$4),"PID","BS"))</f>
        <v/>
      </c>
      <c r="E42" s="418">
        <f t="shared" si="1"/>
        <v>31</v>
      </c>
      <c r="F42" s="419"/>
      <c r="G42" s="420"/>
      <c r="H42" s="420"/>
      <c r="I42" s="421"/>
      <c r="J42" s="422"/>
      <c r="K42" s="420"/>
      <c r="L42" s="423"/>
      <c r="M42" s="420"/>
      <c r="N42" s="424"/>
      <c r="O42" s="420"/>
      <c r="P42" s="420"/>
      <c r="Q42" s="425"/>
      <c r="R42" s="426">
        <f t="shared" si="2"/>
        <v>0</v>
      </c>
      <c r="T42" s="408"/>
      <c r="U42" s="408"/>
      <c r="V42" s="408"/>
      <c r="W42" s="412"/>
    </row>
    <row r="43" spans="3:23" customFormat="1" ht="25.5" customHeight="1">
      <c r="C43" s="204" t="str">
        <f>IF($D43="","",CONCATENATE($D43,"-",COUNTIF($D$12:$D43,$D43)))</f>
        <v/>
      </c>
      <c r="D43" s="204" t="str">
        <f>IF(G43="","",IF(OR($G43=Info!$AY$2,$G43=Info!$AY$3,$G43=Info!$AY$4),"PID","BS"))</f>
        <v/>
      </c>
      <c r="E43" s="418">
        <f t="shared" si="1"/>
        <v>32</v>
      </c>
      <c r="F43" s="419"/>
      <c r="G43" s="420"/>
      <c r="H43" s="420"/>
      <c r="I43" s="421"/>
      <c r="J43" s="422"/>
      <c r="K43" s="420"/>
      <c r="L43" s="423"/>
      <c r="M43" s="420"/>
      <c r="N43" s="424"/>
      <c r="O43" s="420"/>
      <c r="P43" s="420"/>
      <c r="Q43" s="425"/>
      <c r="R43" s="426">
        <f t="shared" si="2"/>
        <v>0</v>
      </c>
      <c r="T43" s="408"/>
      <c r="U43" s="408"/>
      <c r="V43" s="408"/>
      <c r="W43" s="412"/>
    </row>
    <row r="44" spans="3:23" customFormat="1" ht="25.5" customHeight="1">
      <c r="C44" s="204" t="str">
        <f>IF($D44="","",CONCATENATE($D44,"-",COUNTIF($D$12:$D44,$D44)))</f>
        <v/>
      </c>
      <c r="D44" s="204" t="str">
        <f>IF(G44="","",IF(OR($G44=Info!$AY$2,$G44=Info!$AY$3,$G44=Info!$AY$4),"PID","BS"))</f>
        <v/>
      </c>
      <c r="E44" s="418">
        <f t="shared" si="1"/>
        <v>33</v>
      </c>
      <c r="F44" s="419"/>
      <c r="G44" s="420"/>
      <c r="H44" s="420"/>
      <c r="I44" s="421"/>
      <c r="J44" s="422"/>
      <c r="K44" s="420"/>
      <c r="L44" s="423"/>
      <c r="M44" s="420"/>
      <c r="N44" s="424"/>
      <c r="O44" s="420"/>
      <c r="P44" s="420"/>
      <c r="Q44" s="425"/>
      <c r="R44" s="426">
        <f t="shared" si="2"/>
        <v>0</v>
      </c>
      <c r="T44" s="408"/>
      <c r="U44" s="408"/>
      <c r="V44" s="408"/>
      <c r="W44" s="412"/>
    </row>
    <row r="45" spans="3:23" customFormat="1" ht="25.5" customHeight="1">
      <c r="C45" s="204" t="str">
        <f>IF($D45="","",CONCATENATE($D45,"-",COUNTIF($D$12:$D45,$D45)))</f>
        <v/>
      </c>
      <c r="D45" s="204" t="str">
        <f>IF(G45="","",IF(OR($G45=Info!$AY$2,$G45=Info!$AY$3,$G45=Info!$AY$4),"PID","BS"))</f>
        <v/>
      </c>
      <c r="E45" s="418">
        <f t="shared" si="1"/>
        <v>34</v>
      </c>
      <c r="F45" s="419"/>
      <c r="G45" s="420"/>
      <c r="H45" s="420"/>
      <c r="I45" s="421"/>
      <c r="J45" s="422"/>
      <c r="K45" s="420"/>
      <c r="L45" s="423"/>
      <c r="M45" s="420"/>
      <c r="N45" s="424"/>
      <c r="O45" s="420"/>
      <c r="P45" s="420"/>
      <c r="Q45" s="425"/>
      <c r="R45" s="426">
        <f t="shared" si="2"/>
        <v>0</v>
      </c>
      <c r="T45" s="408"/>
      <c r="U45" s="408"/>
      <c r="V45" s="408"/>
      <c r="W45" s="412"/>
    </row>
    <row r="46" spans="3:23" customFormat="1" ht="25.5" customHeight="1">
      <c r="C46" s="204" t="str">
        <f>IF($D46="","",CONCATENATE($D46,"-",COUNTIF($D$12:$D46,$D46)))</f>
        <v/>
      </c>
      <c r="D46" s="204" t="str">
        <f>IF(G46="","",IF(OR($G46=Info!$AY$2,$G46=Info!$AY$3,$G46=Info!$AY$4),"PID","BS"))</f>
        <v/>
      </c>
      <c r="E46" s="418">
        <f t="shared" si="1"/>
        <v>35</v>
      </c>
      <c r="F46" s="419"/>
      <c r="G46" s="420"/>
      <c r="H46" s="420"/>
      <c r="I46" s="421"/>
      <c r="J46" s="422"/>
      <c r="K46" s="420"/>
      <c r="L46" s="423"/>
      <c r="M46" s="420"/>
      <c r="N46" s="424"/>
      <c r="O46" s="420"/>
      <c r="P46" s="420"/>
      <c r="Q46" s="425"/>
      <c r="R46" s="426">
        <f t="shared" si="2"/>
        <v>0</v>
      </c>
      <c r="T46" s="408"/>
      <c r="U46" s="408"/>
      <c r="V46" s="408"/>
      <c r="W46" s="412"/>
    </row>
    <row r="47" spans="3:23" customFormat="1" ht="25.5" customHeight="1">
      <c r="C47" s="204" t="str">
        <f>IF($D47="","",CONCATENATE($D47,"-",COUNTIF($D$12:$D47,$D47)))</f>
        <v/>
      </c>
      <c r="D47" s="204" t="str">
        <f>IF(G47="","",IF(OR($G47=Info!$AY$2,$G47=Info!$AY$3,$G47=Info!$AY$4),"PID","BS"))</f>
        <v/>
      </c>
      <c r="E47" s="418">
        <f t="shared" si="1"/>
        <v>36</v>
      </c>
      <c r="F47" s="419"/>
      <c r="G47" s="420"/>
      <c r="H47" s="420"/>
      <c r="I47" s="421"/>
      <c r="J47" s="422"/>
      <c r="K47" s="420"/>
      <c r="L47" s="423"/>
      <c r="M47" s="420"/>
      <c r="N47" s="424"/>
      <c r="O47" s="420"/>
      <c r="P47" s="420"/>
      <c r="Q47" s="425"/>
      <c r="R47" s="426">
        <f t="shared" si="2"/>
        <v>0</v>
      </c>
      <c r="T47" s="408"/>
      <c r="U47" s="408"/>
      <c r="V47" s="408"/>
      <c r="W47" s="412"/>
    </row>
    <row r="48" spans="3:23" customFormat="1" ht="25.5" customHeight="1">
      <c r="C48" s="204" t="str">
        <f>IF($D48="","",CONCATENATE($D48,"-",COUNTIF($D$12:$D48,$D48)))</f>
        <v/>
      </c>
      <c r="D48" s="204" t="str">
        <f>IF(G48="","",IF(OR($G48=Info!$AY$2,$G48=Info!$AY$3,$G48=Info!$AY$4),"PID","BS"))</f>
        <v/>
      </c>
      <c r="E48" s="418">
        <f t="shared" si="1"/>
        <v>37</v>
      </c>
      <c r="F48" s="419"/>
      <c r="G48" s="420"/>
      <c r="H48" s="420"/>
      <c r="I48" s="421"/>
      <c r="J48" s="422"/>
      <c r="K48" s="420"/>
      <c r="L48" s="423"/>
      <c r="M48" s="420"/>
      <c r="N48" s="424"/>
      <c r="O48" s="420"/>
      <c r="P48" s="420"/>
      <c r="Q48" s="425"/>
      <c r="R48" s="426">
        <f t="shared" si="2"/>
        <v>0</v>
      </c>
      <c r="T48" s="408"/>
      <c r="U48" s="408"/>
      <c r="V48" s="408"/>
      <c r="W48" s="412"/>
    </row>
    <row r="49" spans="3:23" customFormat="1" ht="25.5" customHeight="1">
      <c r="C49" s="204" t="str">
        <f>IF($D49="","",CONCATENATE($D49,"-",COUNTIF($D$12:$D49,$D49)))</f>
        <v/>
      </c>
      <c r="D49" s="204" t="str">
        <f>IF(G49="","",IF(OR($G49=Info!$AY$2,$G49=Info!$AY$3,$G49=Info!$AY$4),"PID","BS"))</f>
        <v/>
      </c>
      <c r="E49" s="418">
        <f t="shared" si="1"/>
        <v>38</v>
      </c>
      <c r="F49" s="419"/>
      <c r="G49" s="420"/>
      <c r="H49" s="420"/>
      <c r="I49" s="421"/>
      <c r="J49" s="422"/>
      <c r="K49" s="420"/>
      <c r="L49" s="423"/>
      <c r="M49" s="420"/>
      <c r="N49" s="424"/>
      <c r="O49" s="420"/>
      <c r="P49" s="420"/>
      <c r="Q49" s="425"/>
      <c r="R49" s="426">
        <f t="shared" si="2"/>
        <v>0</v>
      </c>
      <c r="T49" s="408"/>
      <c r="U49" s="408"/>
      <c r="V49" s="408"/>
      <c r="W49" s="412"/>
    </row>
    <row r="50" spans="3:23" customFormat="1" ht="25.5" customHeight="1">
      <c r="C50" s="204" t="str">
        <f>IF($D50="","",CONCATENATE($D50,"-",COUNTIF($D$12:$D50,$D50)))</f>
        <v/>
      </c>
      <c r="D50" s="204" t="str">
        <f>IF(G50="","",IF(OR($G50=Info!$AY$2,$G50=Info!$AY$3,$G50=Info!$AY$4),"PID","BS"))</f>
        <v/>
      </c>
      <c r="E50" s="418">
        <f t="shared" si="1"/>
        <v>39</v>
      </c>
      <c r="F50" s="419"/>
      <c r="G50" s="420"/>
      <c r="H50" s="420"/>
      <c r="I50" s="421"/>
      <c r="J50" s="422"/>
      <c r="K50" s="420"/>
      <c r="L50" s="423"/>
      <c r="M50" s="420"/>
      <c r="N50" s="424"/>
      <c r="O50" s="420"/>
      <c r="P50" s="420"/>
      <c r="Q50" s="425"/>
      <c r="R50" s="426">
        <f t="shared" si="2"/>
        <v>0</v>
      </c>
      <c r="T50" s="408"/>
      <c r="U50" s="408"/>
      <c r="V50" s="408"/>
      <c r="W50" s="412"/>
    </row>
    <row r="51" spans="3:23" customFormat="1" ht="25.5" customHeight="1">
      <c r="C51" s="204" t="str">
        <f>IF($D51="","",CONCATENATE($D51,"-",COUNTIF($D$12:$D51,$D51)))</f>
        <v/>
      </c>
      <c r="D51" s="204" t="str">
        <f>IF(G51="","",IF(OR($G51=Info!$AY$2,$G51=Info!$AY$3,$G51=Info!$AY$4),"PID","BS"))</f>
        <v/>
      </c>
      <c r="E51" s="418">
        <f t="shared" si="1"/>
        <v>40</v>
      </c>
      <c r="F51" s="419"/>
      <c r="G51" s="420"/>
      <c r="H51" s="420"/>
      <c r="I51" s="421"/>
      <c r="J51" s="422"/>
      <c r="K51" s="420"/>
      <c r="L51" s="423"/>
      <c r="M51" s="420"/>
      <c r="N51" s="424"/>
      <c r="O51" s="420"/>
      <c r="P51" s="420"/>
      <c r="Q51" s="425"/>
      <c r="R51" s="426">
        <f t="shared" si="2"/>
        <v>0</v>
      </c>
      <c r="T51" s="408"/>
      <c r="U51" s="408"/>
      <c r="V51" s="408"/>
      <c r="W51" s="412"/>
    </row>
    <row r="52" spans="3:23" customFormat="1" ht="25.5" customHeight="1">
      <c r="C52" s="204" t="str">
        <f>IF($D52="","",CONCATENATE($D52,"-",COUNTIF($D$12:$D52,$D52)))</f>
        <v/>
      </c>
      <c r="D52" s="204" t="str">
        <f>IF(G52="","",IF(OR($G52=Info!$AY$2,$G52=Info!$AY$3,$G52=Info!$AY$4),"PID","BS"))</f>
        <v/>
      </c>
      <c r="E52" s="418">
        <f t="shared" si="1"/>
        <v>41</v>
      </c>
      <c r="F52" s="419"/>
      <c r="G52" s="420"/>
      <c r="H52" s="420"/>
      <c r="I52" s="421"/>
      <c r="J52" s="422"/>
      <c r="K52" s="420"/>
      <c r="L52" s="423"/>
      <c r="M52" s="420"/>
      <c r="N52" s="424"/>
      <c r="O52" s="420"/>
      <c r="P52" s="420"/>
      <c r="Q52" s="425"/>
      <c r="R52" s="426">
        <f t="shared" si="2"/>
        <v>0</v>
      </c>
      <c r="T52" s="408"/>
      <c r="U52" s="408"/>
      <c r="V52" s="408"/>
      <c r="W52" s="412"/>
    </row>
    <row r="53" spans="3:23" customFormat="1" ht="25.5" customHeight="1">
      <c r="C53" s="204" t="str">
        <f>IF($D53="","",CONCATENATE($D53,"-",COUNTIF($D$12:$D53,$D53)))</f>
        <v/>
      </c>
      <c r="D53" s="204" t="str">
        <f>IF(G53="","",IF(OR($G53=Info!$AY$2,$G53=Info!$AY$3,$G53=Info!$AY$4),"PID","BS"))</f>
        <v/>
      </c>
      <c r="E53" s="418">
        <f t="shared" si="1"/>
        <v>42</v>
      </c>
      <c r="F53" s="419"/>
      <c r="G53" s="420"/>
      <c r="H53" s="420"/>
      <c r="I53" s="421"/>
      <c r="J53" s="422"/>
      <c r="K53" s="420"/>
      <c r="L53" s="423"/>
      <c r="M53" s="420"/>
      <c r="N53" s="424"/>
      <c r="O53" s="420"/>
      <c r="P53" s="420"/>
      <c r="Q53" s="425"/>
      <c r="R53" s="426">
        <f t="shared" si="2"/>
        <v>0</v>
      </c>
      <c r="T53" s="408"/>
      <c r="U53" s="408"/>
      <c r="V53" s="408"/>
      <c r="W53" s="412"/>
    </row>
    <row r="54" spans="3:23" customFormat="1" ht="25.5" customHeight="1">
      <c r="C54" s="204" t="str">
        <f>IF($D54="","",CONCATENATE($D54,"-",COUNTIF($D$12:$D54,$D54)))</f>
        <v/>
      </c>
      <c r="D54" s="204" t="str">
        <f>IF(G54="","",IF(OR($G54=Info!$AY$2,$G54=Info!$AY$3,$G54=Info!$AY$4),"PID","BS"))</f>
        <v/>
      </c>
      <c r="E54" s="418">
        <f t="shared" si="1"/>
        <v>43</v>
      </c>
      <c r="F54" s="419"/>
      <c r="G54" s="420"/>
      <c r="H54" s="420"/>
      <c r="I54" s="421"/>
      <c r="J54" s="422"/>
      <c r="K54" s="420"/>
      <c r="L54" s="423"/>
      <c r="M54" s="420"/>
      <c r="N54" s="424"/>
      <c r="O54" s="420"/>
      <c r="P54" s="420"/>
      <c r="Q54" s="425"/>
      <c r="R54" s="426">
        <f t="shared" si="2"/>
        <v>0</v>
      </c>
      <c r="T54" s="408"/>
      <c r="U54" s="408"/>
      <c r="V54" s="408"/>
      <c r="W54" s="412"/>
    </row>
    <row r="55" spans="3:23" customFormat="1" ht="25.5" customHeight="1">
      <c r="C55" s="204" t="str">
        <f>IF($D55="","",CONCATENATE($D55,"-",COUNTIF($D$12:$D55,$D55)))</f>
        <v/>
      </c>
      <c r="D55" s="204" t="str">
        <f>IF(G55="","",IF(OR($G55=Info!$AY$2,$G55=Info!$AY$3,$G55=Info!$AY$4),"PID","BS"))</f>
        <v/>
      </c>
      <c r="E55" s="418">
        <f t="shared" si="1"/>
        <v>44</v>
      </c>
      <c r="F55" s="419"/>
      <c r="G55" s="420"/>
      <c r="H55" s="420"/>
      <c r="I55" s="421"/>
      <c r="J55" s="422"/>
      <c r="K55" s="420"/>
      <c r="L55" s="423"/>
      <c r="M55" s="420"/>
      <c r="N55" s="424"/>
      <c r="O55" s="420"/>
      <c r="P55" s="420"/>
      <c r="Q55" s="425"/>
      <c r="R55" s="426">
        <f t="shared" si="2"/>
        <v>0</v>
      </c>
      <c r="T55" s="408"/>
      <c r="U55" s="408"/>
      <c r="V55" s="408"/>
      <c r="W55" s="412"/>
    </row>
    <row r="56" spans="3:23" customFormat="1" ht="25.5" customHeight="1">
      <c r="C56" s="204" t="str">
        <f>IF($D56="","",CONCATENATE($D56,"-",COUNTIF($D$12:$D56,$D56)))</f>
        <v/>
      </c>
      <c r="D56" s="204" t="str">
        <f>IF(G56="","",IF(OR($G56=Info!$AY$2,$G56=Info!$AY$3,$G56=Info!$AY$4),"PID","BS"))</f>
        <v/>
      </c>
      <c r="E56" s="418">
        <f t="shared" si="1"/>
        <v>45</v>
      </c>
      <c r="F56" s="419"/>
      <c r="G56" s="420"/>
      <c r="H56" s="420"/>
      <c r="I56" s="421"/>
      <c r="J56" s="422"/>
      <c r="K56" s="420"/>
      <c r="L56" s="423"/>
      <c r="M56" s="420"/>
      <c r="N56" s="424"/>
      <c r="O56" s="420"/>
      <c r="P56" s="420"/>
      <c r="Q56" s="425"/>
      <c r="R56" s="426">
        <f t="shared" si="2"/>
        <v>0</v>
      </c>
      <c r="T56" s="408"/>
      <c r="U56" s="408"/>
      <c r="V56" s="408"/>
      <c r="W56" s="412"/>
    </row>
    <row r="57" spans="3:23" customFormat="1" ht="25.5" customHeight="1">
      <c r="C57" s="204" t="str">
        <f>IF($D57="","",CONCATENATE($D57,"-",COUNTIF($D$12:$D57,$D57)))</f>
        <v/>
      </c>
      <c r="D57" s="204" t="str">
        <f>IF(G57="","",IF(OR($G57=Info!$AY$2,$G57=Info!$AY$3,$G57=Info!$AY$4),"PID","BS"))</f>
        <v/>
      </c>
      <c r="E57" s="418">
        <f t="shared" si="1"/>
        <v>46</v>
      </c>
      <c r="F57" s="419"/>
      <c r="G57" s="420"/>
      <c r="H57" s="420"/>
      <c r="I57" s="421"/>
      <c r="J57" s="422"/>
      <c r="K57" s="420"/>
      <c r="L57" s="423"/>
      <c r="M57" s="420"/>
      <c r="N57" s="424"/>
      <c r="O57" s="420"/>
      <c r="P57" s="420"/>
      <c r="Q57" s="425"/>
      <c r="R57" s="426">
        <f t="shared" si="2"/>
        <v>0</v>
      </c>
      <c r="T57" s="408"/>
      <c r="U57" s="408"/>
      <c r="V57" s="408"/>
      <c r="W57" s="412"/>
    </row>
    <row r="58" spans="3:23" customFormat="1" ht="25.5" customHeight="1">
      <c r="C58" s="204" t="str">
        <f>IF($D58="","",CONCATENATE($D58,"-",COUNTIF($D$12:$D58,$D58)))</f>
        <v/>
      </c>
      <c r="D58" s="204" t="str">
        <f>IF(G58="","",IF(OR($G58=Info!$AY$2,$G58=Info!$AY$3,$G58=Info!$AY$4),"PID","BS"))</f>
        <v/>
      </c>
      <c r="E58" s="418">
        <f t="shared" si="1"/>
        <v>47</v>
      </c>
      <c r="F58" s="419"/>
      <c r="G58" s="420"/>
      <c r="H58" s="420"/>
      <c r="I58" s="421"/>
      <c r="J58" s="422"/>
      <c r="K58" s="420"/>
      <c r="L58" s="423"/>
      <c r="M58" s="420"/>
      <c r="N58" s="424"/>
      <c r="O58" s="420"/>
      <c r="P58" s="420"/>
      <c r="Q58" s="425"/>
      <c r="R58" s="426">
        <f t="shared" si="2"/>
        <v>0</v>
      </c>
      <c r="T58" s="408"/>
      <c r="U58" s="408"/>
      <c r="V58" s="408"/>
      <c r="W58" s="412"/>
    </row>
    <row r="59" spans="3:23" customFormat="1" ht="25.5" customHeight="1">
      <c r="C59" s="204" t="str">
        <f>IF($D59="","",CONCATENATE($D59,"-",COUNTIF($D$12:$D59,$D59)))</f>
        <v/>
      </c>
      <c r="D59" s="204" t="str">
        <f>IF(G59="","",IF(OR($G59=Info!$AY$2,$G59=Info!$AY$3,$G59=Info!$AY$4),"PID","BS"))</f>
        <v/>
      </c>
      <c r="E59" s="418">
        <f t="shared" si="1"/>
        <v>48</v>
      </c>
      <c r="F59" s="419"/>
      <c r="G59" s="420"/>
      <c r="H59" s="420"/>
      <c r="I59" s="421"/>
      <c r="J59" s="422"/>
      <c r="K59" s="420"/>
      <c r="L59" s="423"/>
      <c r="M59" s="420"/>
      <c r="N59" s="424"/>
      <c r="O59" s="420"/>
      <c r="P59" s="420"/>
      <c r="Q59" s="425"/>
      <c r="R59" s="426">
        <f t="shared" si="2"/>
        <v>0</v>
      </c>
      <c r="T59" s="408"/>
      <c r="U59" s="408"/>
      <c r="V59" s="408"/>
      <c r="W59" s="412"/>
    </row>
    <row r="60" spans="3:23" customFormat="1" ht="25.5" customHeight="1">
      <c r="C60" s="204" t="str">
        <f>IF($D60="","",CONCATENATE($D60,"-",COUNTIF($D$12:$D60,$D60)))</f>
        <v/>
      </c>
      <c r="D60" s="204" t="str">
        <f>IF(G60="","",IF(OR($G60=Info!$AY$2,$G60=Info!$AY$3,$G60=Info!$AY$4),"PID","BS"))</f>
        <v/>
      </c>
      <c r="E60" s="418">
        <f t="shared" si="1"/>
        <v>49</v>
      </c>
      <c r="F60" s="419"/>
      <c r="G60" s="420"/>
      <c r="H60" s="420"/>
      <c r="I60" s="421"/>
      <c r="J60" s="422"/>
      <c r="K60" s="420"/>
      <c r="L60" s="423"/>
      <c r="M60" s="420"/>
      <c r="N60" s="424"/>
      <c r="O60" s="420"/>
      <c r="P60" s="420"/>
      <c r="Q60" s="425"/>
      <c r="R60" s="426">
        <f t="shared" si="2"/>
        <v>0</v>
      </c>
      <c r="T60" s="408"/>
      <c r="U60" s="408"/>
      <c r="V60" s="408"/>
      <c r="W60" s="412"/>
    </row>
    <row r="61" spans="3:23" customFormat="1" ht="25.5" customHeight="1">
      <c r="C61" s="204" t="str">
        <f>IF($D61="","",CONCATENATE($D61,"-",COUNTIF($D$12:$D61,$D61)))</f>
        <v/>
      </c>
      <c r="D61" s="204" t="str">
        <f>IF(G61="","",IF(OR($G61=Info!$AY$2,$G61=Info!$AY$3,$G61=Info!$AY$4),"PID","BS"))</f>
        <v/>
      </c>
      <c r="E61" s="418">
        <f t="shared" si="1"/>
        <v>50</v>
      </c>
      <c r="F61" s="419"/>
      <c r="G61" s="420"/>
      <c r="H61" s="420"/>
      <c r="I61" s="421"/>
      <c r="J61" s="422"/>
      <c r="K61" s="420"/>
      <c r="L61" s="423"/>
      <c r="M61" s="420"/>
      <c r="N61" s="424"/>
      <c r="O61" s="420"/>
      <c r="P61" s="420"/>
      <c r="Q61" s="425"/>
      <c r="R61" s="426">
        <f t="shared" si="2"/>
        <v>0</v>
      </c>
      <c r="T61" s="408"/>
      <c r="U61" s="408"/>
      <c r="V61" s="408"/>
      <c r="W61" s="412"/>
    </row>
    <row r="62" spans="3:23" customFormat="1" ht="25.5" customHeight="1">
      <c r="C62" s="204" t="str">
        <f>IF($D62="","",CONCATENATE($D62,"-",COUNTIF($D$12:$D62,$D62)))</f>
        <v/>
      </c>
      <c r="D62" s="204" t="str">
        <f>IF(G62="","",IF(OR($G62=Info!$AY$2,$G62=Info!$AY$3,$G62=Info!$AY$4),"PID","BS"))</f>
        <v/>
      </c>
      <c r="E62" s="418">
        <f t="shared" si="1"/>
        <v>51</v>
      </c>
      <c r="F62" s="419"/>
      <c r="G62" s="420"/>
      <c r="H62" s="420"/>
      <c r="I62" s="421"/>
      <c r="J62" s="422"/>
      <c r="K62" s="420"/>
      <c r="L62" s="423"/>
      <c r="M62" s="420"/>
      <c r="N62" s="424"/>
      <c r="O62" s="420"/>
      <c r="P62" s="420"/>
      <c r="Q62" s="425"/>
      <c r="R62" s="426">
        <f t="shared" si="2"/>
        <v>0</v>
      </c>
      <c r="T62" s="408"/>
      <c r="U62" s="408"/>
      <c r="V62" s="408"/>
      <c r="W62" s="412"/>
    </row>
    <row r="63" spans="3:23" customFormat="1" ht="25.5" customHeight="1">
      <c r="C63" s="204" t="str">
        <f>IF($D63="","",CONCATENATE($D63,"-",COUNTIF($D$12:$D63,$D63)))</f>
        <v/>
      </c>
      <c r="D63" s="204" t="str">
        <f>IF(G63="","",IF(OR($G63=Info!$AY$2,$G63=Info!$AY$3,$G63=Info!$AY$4),"PID","BS"))</f>
        <v/>
      </c>
      <c r="E63" s="418">
        <f t="shared" si="1"/>
        <v>52</v>
      </c>
      <c r="F63" s="419"/>
      <c r="G63" s="420"/>
      <c r="H63" s="420"/>
      <c r="I63" s="421"/>
      <c r="J63" s="422"/>
      <c r="K63" s="420"/>
      <c r="L63" s="423"/>
      <c r="M63" s="420"/>
      <c r="N63" s="424"/>
      <c r="O63" s="420"/>
      <c r="P63" s="420"/>
      <c r="Q63" s="425"/>
      <c r="R63" s="426">
        <f t="shared" si="2"/>
        <v>0</v>
      </c>
      <c r="T63" s="408"/>
      <c r="U63" s="408"/>
      <c r="V63" s="408"/>
      <c r="W63" s="412"/>
    </row>
    <row r="64" spans="3:23" customFormat="1" ht="25.5" customHeight="1">
      <c r="C64" s="204" t="str">
        <f>IF($D64="","",CONCATENATE($D64,"-",COUNTIF($D$12:$D64,$D64)))</f>
        <v/>
      </c>
      <c r="D64" s="204" t="str">
        <f>IF(G64="","",IF(OR($G64=Info!$AY$2,$G64=Info!$AY$3,$G64=Info!$AY$4),"PID","BS"))</f>
        <v/>
      </c>
      <c r="E64" s="418">
        <f t="shared" si="1"/>
        <v>53</v>
      </c>
      <c r="F64" s="419"/>
      <c r="G64" s="420"/>
      <c r="H64" s="420"/>
      <c r="I64" s="421"/>
      <c r="J64" s="422"/>
      <c r="K64" s="420"/>
      <c r="L64" s="423"/>
      <c r="M64" s="420"/>
      <c r="N64" s="424"/>
      <c r="O64" s="420"/>
      <c r="P64" s="420"/>
      <c r="Q64" s="425"/>
      <c r="R64" s="426">
        <f t="shared" si="2"/>
        <v>0</v>
      </c>
      <c r="T64" s="408"/>
      <c r="U64" s="408"/>
      <c r="V64" s="408"/>
      <c r="W64" s="412"/>
    </row>
    <row r="65" spans="3:23" customFormat="1" ht="25.5" customHeight="1">
      <c r="C65" s="204" t="str">
        <f>IF($D65="","",CONCATENATE($D65,"-",COUNTIF($D$12:$D65,$D65)))</f>
        <v/>
      </c>
      <c r="D65" s="204" t="str">
        <f>IF(G65="","",IF(OR($G65=Info!$AY$2,$G65=Info!$AY$3,$G65=Info!$AY$4),"PID","BS"))</f>
        <v/>
      </c>
      <c r="E65" s="418">
        <f t="shared" si="1"/>
        <v>54</v>
      </c>
      <c r="F65" s="419"/>
      <c r="G65" s="420"/>
      <c r="H65" s="420"/>
      <c r="I65" s="421"/>
      <c r="J65" s="422"/>
      <c r="K65" s="420"/>
      <c r="L65" s="423"/>
      <c r="M65" s="420"/>
      <c r="N65" s="424"/>
      <c r="O65" s="420"/>
      <c r="P65" s="420"/>
      <c r="Q65" s="425"/>
      <c r="R65" s="426">
        <f t="shared" si="2"/>
        <v>0</v>
      </c>
      <c r="T65" s="408"/>
      <c r="U65" s="408"/>
      <c r="V65" s="408"/>
      <c r="W65" s="412"/>
    </row>
    <row r="66" spans="3:23" customFormat="1" ht="25.5" customHeight="1">
      <c r="C66" s="204" t="str">
        <f>IF($D66="","",CONCATENATE($D66,"-",COUNTIF($D$12:$D66,$D66)))</f>
        <v/>
      </c>
      <c r="D66" s="204" t="str">
        <f>IF(G66="","",IF(OR($G66=Info!$AY$2,$G66=Info!$AY$3,$G66=Info!$AY$4),"PID","BS"))</f>
        <v/>
      </c>
      <c r="E66" s="418">
        <f t="shared" si="1"/>
        <v>55</v>
      </c>
      <c r="F66" s="419"/>
      <c r="G66" s="420"/>
      <c r="H66" s="420"/>
      <c r="I66" s="421"/>
      <c r="J66" s="422"/>
      <c r="K66" s="420"/>
      <c r="L66" s="423"/>
      <c r="M66" s="420"/>
      <c r="N66" s="424"/>
      <c r="O66" s="420"/>
      <c r="P66" s="420"/>
      <c r="Q66" s="425"/>
      <c r="R66" s="426">
        <f t="shared" si="2"/>
        <v>0</v>
      </c>
      <c r="T66" s="408"/>
      <c r="U66" s="408"/>
      <c r="V66" s="408"/>
      <c r="W66" s="412"/>
    </row>
    <row r="67" spans="3:23" customFormat="1" ht="10.5" customHeight="1">
      <c r="C67" s="204"/>
      <c r="D67" s="204"/>
      <c r="E67" s="206"/>
      <c r="F67" s="207"/>
      <c r="G67" s="180"/>
      <c r="H67" s="180"/>
      <c r="I67" s="318"/>
      <c r="J67" s="177"/>
      <c r="K67" s="208"/>
      <c r="L67" s="180"/>
      <c r="M67" s="1"/>
      <c r="N67" s="209"/>
      <c r="O67" s="180"/>
      <c r="P67" s="180"/>
      <c r="Q67" s="180"/>
      <c r="R67" s="152"/>
      <c r="T67" s="408"/>
      <c r="U67" s="408"/>
      <c r="V67" s="408"/>
      <c r="W67" s="412"/>
    </row>
    <row r="68" spans="3:23" customFormat="1">
      <c r="C68" s="204"/>
      <c r="D68" s="204"/>
      <c r="E68" s="206"/>
      <c r="F68" s="520" t="s">
        <v>1160</v>
      </c>
      <c r="G68" s="521"/>
      <c r="H68" s="521"/>
      <c r="I68" s="521"/>
      <c r="J68" s="521"/>
      <c r="K68" s="521"/>
      <c r="L68" s="521"/>
      <c r="M68" s="521"/>
      <c r="N68" s="521"/>
      <c r="O68" s="521"/>
      <c r="P68" s="521"/>
      <c r="Q68" s="522"/>
      <c r="R68" s="152"/>
      <c r="T68" s="408"/>
      <c r="U68" s="408"/>
      <c r="V68" s="408"/>
      <c r="W68" s="412"/>
    </row>
    <row r="69" spans="3:23" customFormat="1">
      <c r="C69" s="204"/>
      <c r="D69" s="204"/>
      <c r="E69" s="206"/>
      <c r="F69" s="485" t="s">
        <v>1139</v>
      </c>
      <c r="G69" s="485"/>
      <c r="H69" s="485"/>
      <c r="I69" s="485"/>
      <c r="J69" s="485"/>
      <c r="K69" s="197" t="s">
        <v>1140</v>
      </c>
      <c r="L69" s="504" t="s">
        <v>1141</v>
      </c>
      <c r="M69" s="523"/>
      <c r="N69" s="485" t="s">
        <v>1147</v>
      </c>
      <c r="O69" s="485"/>
      <c r="P69" s="197" t="s">
        <v>1140</v>
      </c>
      <c r="Q69" s="407" t="s">
        <v>1141</v>
      </c>
      <c r="R69" s="152"/>
      <c r="T69" s="408"/>
      <c r="U69" s="408"/>
      <c r="V69" s="408"/>
      <c r="W69" s="412"/>
    </row>
    <row r="70" spans="3:23" customFormat="1">
      <c r="C70" s="204"/>
      <c r="D70" s="204"/>
      <c r="E70" s="206"/>
      <c r="F70" s="507" t="str">
        <f>IF(Encaminhamento!$A$60="","",Encaminhamento!$A$60)</f>
        <v/>
      </c>
      <c r="G70" s="507"/>
      <c r="H70" s="507"/>
      <c r="I70" s="507"/>
      <c r="J70" s="507"/>
      <c r="K70" s="199" t="str">
        <f>IF(Encaminhamento!$F$60="","",Encaminhamento!$F$60)</f>
        <v>__/__/____</v>
      </c>
      <c r="L70" s="509"/>
      <c r="M70" s="510"/>
      <c r="N70" s="507" t="str">
        <f>IF(Encaminhamento!$A$71="","",Encaminhamento!$A$71)</f>
        <v/>
      </c>
      <c r="O70" s="507"/>
      <c r="P70" s="199" t="str">
        <f>IF(Encaminhamento!$F$71="","",Encaminhamento!$F$71)</f>
        <v>__/__/____</v>
      </c>
      <c r="Q70" s="362"/>
      <c r="R70" s="152"/>
      <c r="W70" s="414"/>
    </row>
    <row r="71" spans="3:23" customFormat="1">
      <c r="C71" s="204"/>
      <c r="D71" s="204"/>
      <c r="E71" s="206"/>
      <c r="F71" s="206"/>
      <c r="G71" s="180"/>
      <c r="H71" s="180"/>
      <c r="I71" s="318"/>
      <c r="J71" s="177"/>
      <c r="K71" s="208"/>
      <c r="L71" s="180"/>
      <c r="M71" s="1"/>
      <c r="N71" s="1"/>
      <c r="O71" s="180"/>
      <c r="P71" s="180"/>
      <c r="Q71" s="180"/>
      <c r="R71" s="152"/>
    </row>
  </sheetData>
  <sheetProtection algorithmName="SHA-512" hashValue="yqk6giFbfx0FL4tiJ473u8feIG14JNSJ5+Vvl+7ulWGkXhsqbapoUVcKR8Ux/ufSFJaFJc2dsPkjYQCUZeCVfg==" saltValue="df/Ix42C+EQoDoleaLYH5Q==" spinCount="100000" sheet="1" objects="1" scenarios="1" formatRows="0"/>
  <mergeCells count="11">
    <mergeCell ref="L70:M70"/>
    <mergeCell ref="F70:J70"/>
    <mergeCell ref="N70:O70"/>
    <mergeCell ref="G2:G3"/>
    <mergeCell ref="I2:L3"/>
    <mergeCell ref="E7:F7"/>
    <mergeCell ref="F69:J69"/>
    <mergeCell ref="N69:O69"/>
    <mergeCell ref="F8:Q9"/>
    <mergeCell ref="F68:Q68"/>
    <mergeCell ref="L69:M69"/>
  </mergeCells>
  <conditionalFormatting sqref="M11:N11">
    <cfRule type="cellIs" dxfId="40" priority="16" stopIfTrue="1" operator="equal">
      <formula>"CNPJ Válido"</formula>
    </cfRule>
  </conditionalFormatting>
  <conditionalFormatting sqref="N12:N66">
    <cfRule type="cellIs" dxfId="39" priority="18" stopIfTrue="1" operator="equal">
      <formula>"CNPJ Válido"</formula>
    </cfRule>
  </conditionalFormatting>
  <conditionalFormatting sqref="M12:M66">
    <cfRule type="cellIs" dxfId="38" priority="19" stopIfTrue="1" operator="equal">
      <formula>"CNPJ Válido"</formula>
    </cfRule>
  </conditionalFormatting>
  <conditionalFormatting sqref="M12:N66">
    <cfRule type="cellIs" dxfId="37" priority="14" stopIfTrue="1" operator="equal">
      <formula>"CPF Válido"</formula>
    </cfRule>
  </conditionalFormatting>
  <conditionalFormatting sqref="M11:N11">
    <cfRule type="cellIs" dxfId="36" priority="15" stopIfTrue="1" operator="equal">
      <formula>"Dados Inválidos"</formula>
    </cfRule>
  </conditionalFormatting>
  <conditionalFormatting sqref="M12:N66">
    <cfRule type="cellIs" dxfId="35" priority="17" stopIfTrue="1" operator="equal">
      <formula>"Dados Inválidos"</formula>
    </cfRule>
  </conditionalFormatting>
  <conditionalFormatting sqref="R12:R66">
    <cfRule type="cellIs" dxfId="34" priority="10" stopIfTrue="1" operator="greaterThanOrEqual">
      <formula>1</formula>
    </cfRule>
  </conditionalFormatting>
  <conditionalFormatting sqref="Q12:Q66">
    <cfRule type="expression" dxfId="33" priority="1">
      <formula>$P12="Membro da Comissão Gestora"</formula>
    </cfRule>
  </conditionalFormatting>
  <dataValidations count="7">
    <dataValidation type="list" allowBlank="1" showInputMessage="1" showErrorMessage="1" sqref="M12:M66" xr:uid="{00000000-0002-0000-0600-000000000000}">
      <formula1>$V$19:$V$24</formula1>
    </dataValidation>
    <dataValidation type="whole" allowBlank="1" showInputMessage="1" showErrorMessage="1" sqref="L1 L4:L5 L7 L10 L67 L71:L1048576 M2:N2" xr:uid="{00000000-0002-0000-0600-000001000000}">
      <formula1>0</formula1>
      <formula2>99999999999999</formula2>
    </dataValidation>
    <dataValidation type="whole" allowBlank="1" showInputMessage="1" showErrorMessage="1" errorTitle="Dados Inválidos" error="Este campo deve ser preenchido apenas com números." sqref="L12:L66" xr:uid="{00000000-0002-0000-0600-000002000000}">
      <formula1>0</formula1>
      <formula2>99999999999999</formula2>
    </dataValidation>
    <dataValidation type="list" allowBlank="1" showInputMessage="1" showErrorMessage="1" sqref="G12:G66" xr:uid="{00000000-0002-0000-0600-000003000000}">
      <formula1>Listadedespesas_INFO</formula1>
    </dataValidation>
    <dataValidation type="decimal" allowBlank="1" showInputMessage="1" showErrorMessage="1" sqref="I12:I66" xr:uid="{00000000-0002-0000-0600-000004000000}">
      <formula1>0</formula1>
      <formula2>1E+28</formula2>
    </dataValidation>
    <dataValidation type="date" operator="greaterThanOrEqual" allowBlank="1" showInputMessage="1" showErrorMessage="1" sqref="J12:J66" xr:uid="{00000000-0002-0000-0600-000005000000}">
      <formula1>43891</formula1>
    </dataValidation>
    <dataValidation type="list" allowBlank="1" showInputMessage="1" showErrorMessage="1" sqref="F12:F66" xr:uid="{00000000-0002-0000-0600-000006000000}">
      <formula1>$V$12:$V$17</formula1>
    </dataValidation>
  </dataValidations>
  <pageMargins left="0.39370078740157505" right="0.39370078740157505" top="0.78740157480315021" bottom="0.98425196850393726" header="0.31496062992126012" footer="0.31496062992126012"/>
  <pageSetup paperSize="9" scale="49" fitToWidth="0" fitToHeight="0" orientation="landscape" horizontalDpi="4294967293" vertic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7000000}">
          <x14:formula1>
            <xm:f>FolhasPgto!$AB$2:$AB$48</xm:f>
          </x14:formula1>
          <xm:sqref>P12:P66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8"/>
  <sheetViews>
    <sheetView topLeftCell="B1" workbookViewId="0">
      <selection activeCell="C7" sqref="C7:N8"/>
    </sheetView>
  </sheetViews>
  <sheetFormatPr defaultColWidth="0" defaultRowHeight="0" customHeight="1" zeroHeight="1"/>
  <cols>
    <col min="1" max="1" width="9.140625" hidden="1" customWidth="1"/>
    <col min="2" max="2" width="3" bestFit="1" customWidth="1"/>
    <col min="3" max="3" width="33.7109375" customWidth="1"/>
    <col min="4" max="4" width="10.42578125" customWidth="1"/>
    <col min="5" max="5" width="13.7109375" customWidth="1"/>
    <col min="6" max="6" width="12.7109375" customWidth="1"/>
    <col min="7" max="7" width="11.140625" customWidth="1"/>
    <col min="8" max="8" width="10.42578125" customWidth="1"/>
    <col min="9" max="9" width="18.42578125" customWidth="1"/>
    <col min="10" max="13" width="12.7109375" customWidth="1"/>
    <col min="14" max="14" width="16.140625" bestFit="1" customWidth="1"/>
    <col min="15" max="15" width="2.28515625" customWidth="1"/>
    <col min="16" max="16" width="9" hidden="1" customWidth="1"/>
    <col min="17" max="16384" width="9.140625" hidden="1"/>
  </cols>
  <sheetData>
    <row r="1" spans="2:15" ht="16.5" customHeight="1" thickBot="1">
      <c r="B1" s="338"/>
      <c r="C1" s="497" t="s">
        <v>1149</v>
      </c>
      <c r="D1" s="497"/>
      <c r="E1" s="498" t="str">
        <f>IFERROR(VLOOKUP(Dados!$C$4,Info!$A:$P,3,FALSE),"")</f>
        <v>-</v>
      </c>
      <c r="F1" s="498"/>
      <c r="G1" s="498"/>
      <c r="H1" s="498"/>
      <c r="I1" s="498"/>
      <c r="J1" s="498"/>
      <c r="K1" s="498"/>
      <c r="L1" s="304"/>
      <c r="M1" s="304"/>
      <c r="N1" s="304"/>
      <c r="O1" s="152"/>
    </row>
    <row r="2" spans="2:15" ht="16.5" thickBot="1">
      <c r="B2" s="304"/>
      <c r="C2" s="497"/>
      <c r="D2" s="497"/>
      <c r="E2" s="498"/>
      <c r="F2" s="498"/>
      <c r="G2" s="498"/>
      <c r="H2" s="498"/>
      <c r="I2" s="498"/>
      <c r="J2" s="498"/>
      <c r="K2" s="498"/>
      <c r="L2" s="305" t="s">
        <v>1150</v>
      </c>
      <c r="N2" s="306">
        <f>Dados!$C$4</f>
        <v>0</v>
      </c>
      <c r="O2" s="152"/>
    </row>
    <row r="3" spans="2:15" ht="15.75">
      <c r="B3" s="304"/>
      <c r="C3" s="304"/>
      <c r="D3" s="305" t="s">
        <v>1151</v>
      </c>
      <c r="E3" s="307" t="str">
        <f>IFERROR(VLOOKUP(Dados!$C$4,Info!$A:$P,4,FALSE),"")</f>
        <v>-</v>
      </c>
      <c r="G3" s="177"/>
      <c r="H3" s="304"/>
      <c r="I3" s="308"/>
      <c r="J3" s="304"/>
      <c r="K3" s="304"/>
      <c r="L3" s="304"/>
      <c r="M3" s="304"/>
      <c r="N3" s="304"/>
      <c r="O3" s="152"/>
    </row>
    <row r="4" spans="2:15" ht="15.75">
      <c r="B4" s="309"/>
      <c r="C4" s="309"/>
      <c r="D4" s="310"/>
      <c r="E4" s="309"/>
      <c r="F4" s="311"/>
      <c r="G4" s="312"/>
      <c r="H4" s="308"/>
      <c r="I4" s="308"/>
      <c r="J4" s="313"/>
      <c r="K4" s="313"/>
      <c r="L4" s="313"/>
      <c r="M4" s="308"/>
      <c r="N4" s="308"/>
      <c r="O4" s="152"/>
    </row>
    <row r="5" spans="2:15" ht="15" customHeight="1">
      <c r="B5" s="309"/>
      <c r="C5" s="499" t="s">
        <v>2388</v>
      </c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152"/>
    </row>
    <row r="6" spans="2:15" ht="15.75" thickBot="1">
      <c r="B6" s="500" t="s">
        <v>1153</v>
      </c>
      <c r="C6" s="500"/>
      <c r="D6" s="178"/>
      <c r="E6" s="178"/>
      <c r="F6" s="311"/>
      <c r="G6" s="314"/>
      <c r="H6" s="315"/>
      <c r="I6" s="315"/>
      <c r="J6" s="313"/>
      <c r="K6" s="313"/>
      <c r="L6" s="313"/>
      <c r="M6" s="315"/>
      <c r="N6" s="315"/>
      <c r="O6" s="152"/>
    </row>
    <row r="7" spans="2:15" ht="41.25" customHeight="1" thickBot="1">
      <c r="B7" s="316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496"/>
    </row>
    <row r="8" spans="2:15" ht="41.25" customHeight="1" thickBot="1">
      <c r="B8" s="316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496"/>
    </row>
    <row r="9" spans="2:15" ht="54" customHeight="1">
      <c r="B9" s="315"/>
      <c r="C9" s="528" t="s">
        <v>2389</v>
      </c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152"/>
    </row>
    <row r="10" spans="2:15" ht="15">
      <c r="B10" s="315"/>
      <c r="C10" s="317"/>
      <c r="D10" s="179"/>
      <c r="E10" s="180"/>
      <c r="F10" s="318"/>
      <c r="G10" s="177"/>
      <c r="H10" s="180"/>
      <c r="I10" s="181"/>
      <c r="J10" s="313"/>
      <c r="K10" s="313"/>
      <c r="L10" s="313"/>
      <c r="M10" s="180"/>
      <c r="N10" s="180"/>
      <c r="O10" s="152"/>
    </row>
    <row r="11" spans="2:15" ht="38.25">
      <c r="B11" s="334" t="s">
        <v>2368</v>
      </c>
      <c r="C11" s="529" t="s">
        <v>2390</v>
      </c>
      <c r="D11" s="529"/>
      <c r="E11" s="335" t="s">
        <v>2391</v>
      </c>
      <c r="F11" s="336" t="s">
        <v>2392</v>
      </c>
      <c r="G11" s="529" t="s">
        <v>1156</v>
      </c>
      <c r="H11" s="529"/>
      <c r="I11" s="334" t="s">
        <v>2393</v>
      </c>
      <c r="J11" s="529" t="s">
        <v>2394</v>
      </c>
      <c r="K11" s="529"/>
      <c r="L11" s="529"/>
      <c r="M11" s="529"/>
      <c r="N11" s="529"/>
      <c r="O11" s="152">
        <f>SUM(O12:O51)</f>
        <v>0</v>
      </c>
    </row>
    <row r="12" spans="2:15" ht="30" customHeight="1">
      <c r="B12" s="337">
        <v>1</v>
      </c>
      <c r="C12" s="524"/>
      <c r="D12" s="524"/>
      <c r="E12" s="430"/>
      <c r="F12" s="205"/>
      <c r="G12" s="525"/>
      <c r="H12" s="526"/>
      <c r="I12" s="210"/>
      <c r="J12" s="527"/>
      <c r="K12" s="527"/>
      <c r="L12" s="527"/>
      <c r="M12" s="527"/>
      <c r="N12" s="527"/>
      <c r="O12" s="152">
        <f t="shared" ref="O12:O51" si="0">IF(COUNTA($C12:$N12)&gt;0,IF(OR(COUNTA($C12:$F12,$J12)&lt;4,AND(LEFT($C12,1)="A",OR($G12="",$I12=""))),1,0),0)</f>
        <v>0</v>
      </c>
    </row>
    <row r="13" spans="2:15" ht="30" customHeight="1">
      <c r="B13" s="337">
        <f t="shared" ref="B13:B51" si="1">B12+1</f>
        <v>2</v>
      </c>
      <c r="C13" s="524"/>
      <c r="D13" s="524"/>
      <c r="E13" s="430"/>
      <c r="F13" s="205"/>
      <c r="G13" s="525"/>
      <c r="H13" s="526"/>
      <c r="I13" s="211"/>
      <c r="J13" s="527"/>
      <c r="K13" s="527"/>
      <c r="L13" s="527"/>
      <c r="M13" s="527"/>
      <c r="N13" s="527"/>
      <c r="O13" s="152">
        <f t="shared" si="0"/>
        <v>0</v>
      </c>
    </row>
    <row r="14" spans="2:15" ht="30" customHeight="1">
      <c r="B14" s="337">
        <f t="shared" si="1"/>
        <v>3</v>
      </c>
      <c r="C14" s="524"/>
      <c r="D14" s="524"/>
      <c r="E14" s="430"/>
      <c r="F14" s="205"/>
      <c r="G14" s="525"/>
      <c r="H14" s="526"/>
      <c r="I14" s="211"/>
      <c r="J14" s="527"/>
      <c r="K14" s="527"/>
      <c r="L14" s="527"/>
      <c r="M14" s="527"/>
      <c r="N14" s="527"/>
      <c r="O14" s="152">
        <f t="shared" si="0"/>
        <v>0</v>
      </c>
    </row>
    <row r="15" spans="2:15" ht="30" customHeight="1">
      <c r="B15" s="337">
        <f t="shared" si="1"/>
        <v>4</v>
      </c>
      <c r="C15" s="524"/>
      <c r="D15" s="524"/>
      <c r="E15" s="430"/>
      <c r="F15" s="205"/>
      <c r="G15" s="525"/>
      <c r="H15" s="526"/>
      <c r="I15" s="211"/>
      <c r="J15" s="527"/>
      <c r="K15" s="527"/>
      <c r="L15" s="527"/>
      <c r="M15" s="527"/>
      <c r="N15" s="527"/>
      <c r="O15" s="152">
        <f t="shared" si="0"/>
        <v>0</v>
      </c>
    </row>
    <row r="16" spans="2:15" ht="30" customHeight="1">
      <c r="B16" s="337">
        <f t="shared" si="1"/>
        <v>5</v>
      </c>
      <c r="C16" s="524"/>
      <c r="D16" s="524"/>
      <c r="E16" s="430"/>
      <c r="F16" s="205"/>
      <c r="G16" s="525"/>
      <c r="H16" s="526"/>
      <c r="I16" s="211"/>
      <c r="J16" s="527"/>
      <c r="K16" s="527"/>
      <c r="L16" s="527"/>
      <c r="M16" s="527"/>
      <c r="N16" s="527"/>
      <c r="O16" s="152">
        <f t="shared" si="0"/>
        <v>0</v>
      </c>
    </row>
    <row r="17" spans="2:15" ht="30" customHeight="1">
      <c r="B17" s="337">
        <f t="shared" si="1"/>
        <v>6</v>
      </c>
      <c r="C17" s="524"/>
      <c r="D17" s="524"/>
      <c r="E17" s="430"/>
      <c r="F17" s="205"/>
      <c r="G17" s="525"/>
      <c r="H17" s="526"/>
      <c r="I17" s="211"/>
      <c r="J17" s="527"/>
      <c r="K17" s="527"/>
      <c r="L17" s="527"/>
      <c r="M17" s="527"/>
      <c r="N17" s="527"/>
      <c r="O17" s="152">
        <f t="shared" si="0"/>
        <v>0</v>
      </c>
    </row>
    <row r="18" spans="2:15" ht="30" customHeight="1">
      <c r="B18" s="337">
        <f t="shared" si="1"/>
        <v>7</v>
      </c>
      <c r="C18" s="524"/>
      <c r="D18" s="524"/>
      <c r="E18" s="430"/>
      <c r="F18" s="205"/>
      <c r="G18" s="525"/>
      <c r="H18" s="526"/>
      <c r="I18" s="211"/>
      <c r="J18" s="527"/>
      <c r="K18" s="527"/>
      <c r="L18" s="527"/>
      <c r="M18" s="527"/>
      <c r="N18" s="527"/>
      <c r="O18" s="152">
        <f t="shared" si="0"/>
        <v>0</v>
      </c>
    </row>
    <row r="19" spans="2:15" ht="30" customHeight="1">
      <c r="B19" s="337">
        <f t="shared" si="1"/>
        <v>8</v>
      </c>
      <c r="C19" s="524"/>
      <c r="D19" s="524"/>
      <c r="E19" s="430"/>
      <c r="F19" s="205"/>
      <c r="G19" s="525"/>
      <c r="H19" s="526"/>
      <c r="I19" s="211"/>
      <c r="J19" s="527"/>
      <c r="K19" s="527"/>
      <c r="L19" s="527"/>
      <c r="M19" s="527"/>
      <c r="N19" s="527"/>
      <c r="O19" s="152">
        <f t="shared" si="0"/>
        <v>0</v>
      </c>
    </row>
    <row r="20" spans="2:15" ht="30" customHeight="1">
      <c r="B20" s="337">
        <f t="shared" si="1"/>
        <v>9</v>
      </c>
      <c r="C20" s="524"/>
      <c r="D20" s="524"/>
      <c r="E20" s="430"/>
      <c r="F20" s="205"/>
      <c r="G20" s="525"/>
      <c r="H20" s="526"/>
      <c r="I20" s="211"/>
      <c r="J20" s="527"/>
      <c r="K20" s="527"/>
      <c r="L20" s="527"/>
      <c r="M20" s="527"/>
      <c r="N20" s="527"/>
      <c r="O20" s="152">
        <f t="shared" si="0"/>
        <v>0</v>
      </c>
    </row>
    <row r="21" spans="2:15" ht="30" customHeight="1">
      <c r="B21" s="337">
        <f t="shared" si="1"/>
        <v>10</v>
      </c>
      <c r="C21" s="524"/>
      <c r="D21" s="524"/>
      <c r="E21" s="430"/>
      <c r="F21" s="205"/>
      <c r="G21" s="525"/>
      <c r="H21" s="526"/>
      <c r="I21" s="211"/>
      <c r="J21" s="527"/>
      <c r="K21" s="527"/>
      <c r="L21" s="527"/>
      <c r="M21" s="527"/>
      <c r="N21" s="527"/>
      <c r="O21" s="152">
        <f t="shared" si="0"/>
        <v>0</v>
      </c>
    </row>
    <row r="22" spans="2:15" ht="30" customHeight="1">
      <c r="B22" s="337">
        <f t="shared" si="1"/>
        <v>11</v>
      </c>
      <c r="C22" s="524"/>
      <c r="D22" s="524"/>
      <c r="E22" s="430"/>
      <c r="F22" s="205"/>
      <c r="G22" s="525"/>
      <c r="H22" s="526"/>
      <c r="I22" s="211"/>
      <c r="J22" s="527"/>
      <c r="K22" s="527"/>
      <c r="L22" s="527"/>
      <c r="M22" s="527"/>
      <c r="N22" s="527"/>
      <c r="O22" s="152">
        <f t="shared" si="0"/>
        <v>0</v>
      </c>
    </row>
    <row r="23" spans="2:15" ht="30" customHeight="1">
      <c r="B23" s="337">
        <f t="shared" si="1"/>
        <v>12</v>
      </c>
      <c r="C23" s="524"/>
      <c r="D23" s="524"/>
      <c r="E23" s="430"/>
      <c r="F23" s="205"/>
      <c r="G23" s="525"/>
      <c r="H23" s="526"/>
      <c r="I23" s="211"/>
      <c r="J23" s="527"/>
      <c r="K23" s="527"/>
      <c r="L23" s="527"/>
      <c r="M23" s="527"/>
      <c r="N23" s="527"/>
      <c r="O23" s="152">
        <f t="shared" si="0"/>
        <v>0</v>
      </c>
    </row>
    <row r="24" spans="2:15" ht="30" customHeight="1">
      <c r="B24" s="337">
        <f t="shared" si="1"/>
        <v>13</v>
      </c>
      <c r="C24" s="524"/>
      <c r="D24" s="524"/>
      <c r="E24" s="430"/>
      <c r="F24" s="205"/>
      <c r="G24" s="525"/>
      <c r="H24" s="526"/>
      <c r="I24" s="211"/>
      <c r="J24" s="527"/>
      <c r="K24" s="527"/>
      <c r="L24" s="527"/>
      <c r="M24" s="527"/>
      <c r="N24" s="527"/>
      <c r="O24" s="152">
        <f t="shared" si="0"/>
        <v>0</v>
      </c>
    </row>
    <row r="25" spans="2:15" ht="30" customHeight="1">
      <c r="B25" s="337">
        <f t="shared" si="1"/>
        <v>14</v>
      </c>
      <c r="C25" s="524"/>
      <c r="D25" s="524"/>
      <c r="E25" s="430"/>
      <c r="F25" s="205"/>
      <c r="G25" s="525"/>
      <c r="H25" s="526"/>
      <c r="I25" s="211"/>
      <c r="J25" s="527"/>
      <c r="K25" s="527"/>
      <c r="L25" s="527"/>
      <c r="M25" s="527"/>
      <c r="N25" s="527"/>
      <c r="O25" s="152">
        <f t="shared" si="0"/>
        <v>0</v>
      </c>
    </row>
    <row r="26" spans="2:15" ht="30" customHeight="1">
      <c r="B26" s="337">
        <f t="shared" si="1"/>
        <v>15</v>
      </c>
      <c r="C26" s="524"/>
      <c r="D26" s="524"/>
      <c r="E26" s="430"/>
      <c r="F26" s="205"/>
      <c r="G26" s="525"/>
      <c r="H26" s="526"/>
      <c r="I26" s="211"/>
      <c r="J26" s="527"/>
      <c r="K26" s="527"/>
      <c r="L26" s="527"/>
      <c r="M26" s="527"/>
      <c r="N26" s="527"/>
      <c r="O26" s="152">
        <f t="shared" si="0"/>
        <v>0</v>
      </c>
    </row>
    <row r="27" spans="2:15" ht="30" customHeight="1">
      <c r="B27" s="337">
        <f t="shared" si="1"/>
        <v>16</v>
      </c>
      <c r="C27" s="524"/>
      <c r="D27" s="524"/>
      <c r="E27" s="430"/>
      <c r="F27" s="205"/>
      <c r="G27" s="525"/>
      <c r="H27" s="526"/>
      <c r="I27" s="211"/>
      <c r="J27" s="527"/>
      <c r="K27" s="527"/>
      <c r="L27" s="527"/>
      <c r="M27" s="527"/>
      <c r="N27" s="527"/>
      <c r="O27" s="152">
        <f t="shared" si="0"/>
        <v>0</v>
      </c>
    </row>
    <row r="28" spans="2:15" ht="30" customHeight="1">
      <c r="B28" s="337">
        <f t="shared" si="1"/>
        <v>17</v>
      </c>
      <c r="C28" s="524"/>
      <c r="D28" s="524"/>
      <c r="E28" s="430"/>
      <c r="F28" s="205"/>
      <c r="G28" s="525"/>
      <c r="H28" s="526"/>
      <c r="I28" s="211"/>
      <c r="J28" s="527"/>
      <c r="K28" s="527"/>
      <c r="L28" s="527"/>
      <c r="M28" s="527"/>
      <c r="N28" s="527"/>
      <c r="O28" s="152">
        <f t="shared" si="0"/>
        <v>0</v>
      </c>
    </row>
    <row r="29" spans="2:15" ht="30" customHeight="1">
      <c r="B29" s="337">
        <f t="shared" si="1"/>
        <v>18</v>
      </c>
      <c r="C29" s="524"/>
      <c r="D29" s="524"/>
      <c r="E29" s="430"/>
      <c r="F29" s="205"/>
      <c r="G29" s="525"/>
      <c r="H29" s="526"/>
      <c r="I29" s="211"/>
      <c r="J29" s="527"/>
      <c r="K29" s="527"/>
      <c r="L29" s="527"/>
      <c r="M29" s="527"/>
      <c r="N29" s="527"/>
      <c r="O29" s="152">
        <f t="shared" si="0"/>
        <v>0</v>
      </c>
    </row>
    <row r="30" spans="2:15" ht="30" customHeight="1">
      <c r="B30" s="337">
        <f t="shared" si="1"/>
        <v>19</v>
      </c>
      <c r="C30" s="524"/>
      <c r="D30" s="524"/>
      <c r="E30" s="430"/>
      <c r="F30" s="205"/>
      <c r="G30" s="525"/>
      <c r="H30" s="526"/>
      <c r="I30" s="211"/>
      <c r="J30" s="527"/>
      <c r="K30" s="527"/>
      <c r="L30" s="527"/>
      <c r="M30" s="527"/>
      <c r="N30" s="527"/>
      <c r="O30" s="152">
        <f t="shared" si="0"/>
        <v>0</v>
      </c>
    </row>
    <row r="31" spans="2:15" ht="30" customHeight="1">
      <c r="B31" s="337">
        <f t="shared" si="1"/>
        <v>20</v>
      </c>
      <c r="C31" s="524"/>
      <c r="D31" s="524"/>
      <c r="E31" s="430"/>
      <c r="F31" s="205"/>
      <c r="G31" s="525"/>
      <c r="H31" s="526"/>
      <c r="I31" s="211"/>
      <c r="J31" s="527"/>
      <c r="K31" s="527"/>
      <c r="L31" s="527"/>
      <c r="M31" s="527"/>
      <c r="N31" s="527"/>
      <c r="O31" s="152">
        <f t="shared" si="0"/>
        <v>0</v>
      </c>
    </row>
    <row r="32" spans="2:15" ht="30" customHeight="1">
      <c r="B32" s="337">
        <f t="shared" si="1"/>
        <v>21</v>
      </c>
      <c r="C32" s="524"/>
      <c r="D32" s="524"/>
      <c r="E32" s="430"/>
      <c r="F32" s="205"/>
      <c r="G32" s="525"/>
      <c r="H32" s="526"/>
      <c r="I32" s="211"/>
      <c r="J32" s="527"/>
      <c r="K32" s="527"/>
      <c r="L32" s="527"/>
      <c r="M32" s="527"/>
      <c r="N32" s="527"/>
      <c r="O32" s="152">
        <f t="shared" si="0"/>
        <v>0</v>
      </c>
    </row>
    <row r="33" spans="2:15" ht="30" customHeight="1">
      <c r="B33" s="337">
        <f t="shared" si="1"/>
        <v>22</v>
      </c>
      <c r="C33" s="524"/>
      <c r="D33" s="524"/>
      <c r="E33" s="430"/>
      <c r="F33" s="205"/>
      <c r="G33" s="525"/>
      <c r="H33" s="526"/>
      <c r="I33" s="211"/>
      <c r="J33" s="527"/>
      <c r="K33" s="527"/>
      <c r="L33" s="527"/>
      <c r="M33" s="527"/>
      <c r="N33" s="527"/>
      <c r="O33" s="152">
        <f t="shared" si="0"/>
        <v>0</v>
      </c>
    </row>
    <row r="34" spans="2:15" ht="30" customHeight="1">
      <c r="B34" s="337">
        <f t="shared" si="1"/>
        <v>23</v>
      </c>
      <c r="C34" s="524"/>
      <c r="D34" s="524"/>
      <c r="E34" s="430"/>
      <c r="F34" s="205"/>
      <c r="G34" s="525"/>
      <c r="H34" s="526"/>
      <c r="I34" s="211"/>
      <c r="J34" s="527"/>
      <c r="K34" s="527"/>
      <c r="L34" s="527"/>
      <c r="M34" s="527"/>
      <c r="N34" s="527"/>
      <c r="O34" s="152">
        <f t="shared" si="0"/>
        <v>0</v>
      </c>
    </row>
    <row r="35" spans="2:15" ht="30" customHeight="1">
      <c r="B35" s="337">
        <f t="shared" si="1"/>
        <v>24</v>
      </c>
      <c r="C35" s="524"/>
      <c r="D35" s="524"/>
      <c r="E35" s="430"/>
      <c r="F35" s="205"/>
      <c r="G35" s="525"/>
      <c r="H35" s="526"/>
      <c r="I35" s="211"/>
      <c r="J35" s="527"/>
      <c r="K35" s="527"/>
      <c r="L35" s="527"/>
      <c r="M35" s="527"/>
      <c r="N35" s="527"/>
      <c r="O35" s="152">
        <f t="shared" si="0"/>
        <v>0</v>
      </c>
    </row>
    <row r="36" spans="2:15" ht="30" customHeight="1">
      <c r="B36" s="337">
        <f t="shared" si="1"/>
        <v>25</v>
      </c>
      <c r="C36" s="524"/>
      <c r="D36" s="524"/>
      <c r="E36" s="430"/>
      <c r="F36" s="205"/>
      <c r="G36" s="525"/>
      <c r="H36" s="526"/>
      <c r="I36" s="211"/>
      <c r="J36" s="527"/>
      <c r="K36" s="527"/>
      <c r="L36" s="527"/>
      <c r="M36" s="527"/>
      <c r="N36" s="527"/>
      <c r="O36" s="152">
        <f t="shared" si="0"/>
        <v>0</v>
      </c>
    </row>
    <row r="37" spans="2:15" ht="30" customHeight="1">
      <c r="B37" s="337">
        <f t="shared" si="1"/>
        <v>26</v>
      </c>
      <c r="C37" s="524"/>
      <c r="D37" s="524"/>
      <c r="E37" s="430"/>
      <c r="F37" s="205"/>
      <c r="G37" s="525"/>
      <c r="H37" s="526"/>
      <c r="I37" s="211"/>
      <c r="J37" s="527"/>
      <c r="K37" s="527"/>
      <c r="L37" s="527"/>
      <c r="M37" s="527"/>
      <c r="N37" s="527"/>
      <c r="O37" s="152">
        <f t="shared" si="0"/>
        <v>0</v>
      </c>
    </row>
    <row r="38" spans="2:15" ht="30" customHeight="1">
      <c r="B38" s="337">
        <f t="shared" si="1"/>
        <v>27</v>
      </c>
      <c r="C38" s="524"/>
      <c r="D38" s="524"/>
      <c r="E38" s="430"/>
      <c r="F38" s="205"/>
      <c r="G38" s="525"/>
      <c r="H38" s="526"/>
      <c r="I38" s="211"/>
      <c r="J38" s="527"/>
      <c r="K38" s="527"/>
      <c r="L38" s="527"/>
      <c r="M38" s="527"/>
      <c r="N38" s="527"/>
      <c r="O38" s="152">
        <f t="shared" si="0"/>
        <v>0</v>
      </c>
    </row>
    <row r="39" spans="2:15" ht="30" customHeight="1">
      <c r="B39" s="337">
        <f t="shared" si="1"/>
        <v>28</v>
      </c>
      <c r="C39" s="524"/>
      <c r="D39" s="524"/>
      <c r="E39" s="430"/>
      <c r="F39" s="205"/>
      <c r="G39" s="525"/>
      <c r="H39" s="526"/>
      <c r="I39" s="211"/>
      <c r="J39" s="527"/>
      <c r="K39" s="527"/>
      <c r="L39" s="527"/>
      <c r="M39" s="527"/>
      <c r="N39" s="527"/>
      <c r="O39" s="152">
        <f t="shared" si="0"/>
        <v>0</v>
      </c>
    </row>
    <row r="40" spans="2:15" ht="30" customHeight="1">
      <c r="B40" s="337">
        <f t="shared" si="1"/>
        <v>29</v>
      </c>
      <c r="C40" s="524"/>
      <c r="D40" s="524"/>
      <c r="E40" s="430"/>
      <c r="F40" s="205"/>
      <c r="G40" s="525"/>
      <c r="H40" s="526"/>
      <c r="I40" s="211"/>
      <c r="J40" s="527"/>
      <c r="K40" s="527"/>
      <c r="L40" s="527"/>
      <c r="M40" s="527"/>
      <c r="N40" s="527"/>
      <c r="O40" s="152">
        <f t="shared" si="0"/>
        <v>0</v>
      </c>
    </row>
    <row r="41" spans="2:15" ht="30" customHeight="1">
      <c r="B41" s="337">
        <f t="shared" si="1"/>
        <v>30</v>
      </c>
      <c r="C41" s="524"/>
      <c r="D41" s="524"/>
      <c r="E41" s="430"/>
      <c r="F41" s="205"/>
      <c r="G41" s="525"/>
      <c r="H41" s="526"/>
      <c r="I41" s="211"/>
      <c r="J41" s="527"/>
      <c r="K41" s="527"/>
      <c r="L41" s="527"/>
      <c r="M41" s="527"/>
      <c r="N41" s="527"/>
      <c r="O41" s="152">
        <f t="shared" si="0"/>
        <v>0</v>
      </c>
    </row>
    <row r="42" spans="2:15" ht="30" customHeight="1">
      <c r="B42" s="337">
        <f t="shared" si="1"/>
        <v>31</v>
      </c>
      <c r="C42" s="524"/>
      <c r="D42" s="524"/>
      <c r="E42" s="430"/>
      <c r="F42" s="205"/>
      <c r="G42" s="525"/>
      <c r="H42" s="526"/>
      <c r="I42" s="211"/>
      <c r="J42" s="527"/>
      <c r="K42" s="527"/>
      <c r="L42" s="527"/>
      <c r="M42" s="527"/>
      <c r="N42" s="527"/>
      <c r="O42" s="152">
        <f t="shared" si="0"/>
        <v>0</v>
      </c>
    </row>
    <row r="43" spans="2:15" ht="30" customHeight="1">
      <c r="B43" s="337">
        <f t="shared" si="1"/>
        <v>32</v>
      </c>
      <c r="C43" s="524"/>
      <c r="D43" s="524"/>
      <c r="E43" s="430"/>
      <c r="F43" s="205"/>
      <c r="G43" s="525"/>
      <c r="H43" s="526"/>
      <c r="I43" s="211"/>
      <c r="J43" s="527"/>
      <c r="K43" s="527"/>
      <c r="L43" s="527"/>
      <c r="M43" s="527"/>
      <c r="N43" s="527"/>
      <c r="O43" s="152">
        <f t="shared" si="0"/>
        <v>0</v>
      </c>
    </row>
    <row r="44" spans="2:15" ht="30" customHeight="1">
      <c r="B44" s="337">
        <f t="shared" si="1"/>
        <v>33</v>
      </c>
      <c r="C44" s="524"/>
      <c r="D44" s="524"/>
      <c r="E44" s="430"/>
      <c r="F44" s="205"/>
      <c r="G44" s="525"/>
      <c r="H44" s="526"/>
      <c r="I44" s="211"/>
      <c r="J44" s="527"/>
      <c r="K44" s="527"/>
      <c r="L44" s="527"/>
      <c r="M44" s="527"/>
      <c r="N44" s="527"/>
      <c r="O44" s="152">
        <f t="shared" si="0"/>
        <v>0</v>
      </c>
    </row>
    <row r="45" spans="2:15" ht="30" customHeight="1">
      <c r="B45" s="337">
        <f t="shared" si="1"/>
        <v>34</v>
      </c>
      <c r="C45" s="524"/>
      <c r="D45" s="524"/>
      <c r="E45" s="430"/>
      <c r="F45" s="205"/>
      <c r="G45" s="525"/>
      <c r="H45" s="526"/>
      <c r="I45" s="211"/>
      <c r="J45" s="527"/>
      <c r="K45" s="527"/>
      <c r="L45" s="527"/>
      <c r="M45" s="527"/>
      <c r="N45" s="527"/>
      <c r="O45" s="152">
        <f t="shared" si="0"/>
        <v>0</v>
      </c>
    </row>
    <row r="46" spans="2:15" ht="30" customHeight="1">
      <c r="B46" s="337">
        <f t="shared" si="1"/>
        <v>35</v>
      </c>
      <c r="C46" s="524"/>
      <c r="D46" s="524"/>
      <c r="E46" s="430"/>
      <c r="F46" s="205"/>
      <c r="G46" s="525"/>
      <c r="H46" s="526"/>
      <c r="I46" s="211"/>
      <c r="J46" s="527"/>
      <c r="K46" s="527"/>
      <c r="L46" s="527"/>
      <c r="M46" s="527"/>
      <c r="N46" s="527"/>
      <c r="O46" s="152">
        <f t="shared" si="0"/>
        <v>0</v>
      </c>
    </row>
    <row r="47" spans="2:15" ht="30" customHeight="1">
      <c r="B47" s="337">
        <f t="shared" si="1"/>
        <v>36</v>
      </c>
      <c r="C47" s="524"/>
      <c r="D47" s="524"/>
      <c r="E47" s="430"/>
      <c r="F47" s="205"/>
      <c r="G47" s="525"/>
      <c r="H47" s="526"/>
      <c r="I47" s="211"/>
      <c r="J47" s="527"/>
      <c r="K47" s="527"/>
      <c r="L47" s="527"/>
      <c r="M47" s="527"/>
      <c r="N47" s="527"/>
      <c r="O47" s="152">
        <f t="shared" si="0"/>
        <v>0</v>
      </c>
    </row>
    <row r="48" spans="2:15" ht="30" customHeight="1">
      <c r="B48" s="337">
        <f t="shared" si="1"/>
        <v>37</v>
      </c>
      <c r="C48" s="524"/>
      <c r="D48" s="524"/>
      <c r="E48" s="430"/>
      <c r="F48" s="205"/>
      <c r="G48" s="525"/>
      <c r="H48" s="526"/>
      <c r="I48" s="211"/>
      <c r="J48" s="527"/>
      <c r="K48" s="527"/>
      <c r="L48" s="527"/>
      <c r="M48" s="527"/>
      <c r="N48" s="527"/>
      <c r="O48" s="152">
        <f t="shared" si="0"/>
        <v>0</v>
      </c>
    </row>
    <row r="49" spans="1:15" ht="30" customHeight="1">
      <c r="B49" s="337">
        <f t="shared" si="1"/>
        <v>38</v>
      </c>
      <c r="C49" s="524"/>
      <c r="D49" s="524"/>
      <c r="E49" s="430"/>
      <c r="F49" s="205"/>
      <c r="G49" s="525"/>
      <c r="H49" s="526"/>
      <c r="I49" s="211"/>
      <c r="J49" s="527"/>
      <c r="K49" s="527"/>
      <c r="L49" s="527"/>
      <c r="M49" s="527"/>
      <c r="N49" s="527"/>
      <c r="O49" s="152">
        <f t="shared" si="0"/>
        <v>0</v>
      </c>
    </row>
    <row r="50" spans="1:15" ht="30" customHeight="1">
      <c r="B50" s="337">
        <f t="shared" si="1"/>
        <v>39</v>
      </c>
      <c r="C50" s="524"/>
      <c r="D50" s="524"/>
      <c r="E50" s="430"/>
      <c r="F50" s="205"/>
      <c r="G50" s="525"/>
      <c r="H50" s="526"/>
      <c r="I50" s="211"/>
      <c r="J50" s="527"/>
      <c r="K50" s="527"/>
      <c r="L50" s="527"/>
      <c r="M50" s="527"/>
      <c r="N50" s="527"/>
      <c r="O50" s="152">
        <f t="shared" si="0"/>
        <v>0</v>
      </c>
    </row>
    <row r="51" spans="1:15" ht="30" customHeight="1">
      <c r="B51" s="337">
        <f t="shared" si="1"/>
        <v>40</v>
      </c>
      <c r="C51" s="524"/>
      <c r="D51" s="524"/>
      <c r="E51" s="430"/>
      <c r="F51" s="205"/>
      <c r="G51" s="525"/>
      <c r="H51" s="526"/>
      <c r="I51" s="211"/>
      <c r="J51" s="527"/>
      <c r="K51" s="527"/>
      <c r="L51" s="527"/>
      <c r="M51" s="527"/>
      <c r="N51" s="527"/>
      <c r="O51" s="152">
        <f t="shared" si="0"/>
        <v>0</v>
      </c>
    </row>
    <row r="52" spans="1:15" s="1" customFormat="1" ht="15" customHeight="1"/>
    <row r="53" spans="1:15" ht="15" customHeight="1">
      <c r="B53" s="1"/>
      <c r="C53" s="450" t="s">
        <v>1160</v>
      </c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1"/>
      <c r="O53" s="1"/>
    </row>
    <row r="54" spans="1:15" ht="15" customHeight="1">
      <c r="B54" s="1"/>
      <c r="C54" s="485" t="s">
        <v>1139</v>
      </c>
      <c r="D54" s="485"/>
      <c r="E54" s="485"/>
      <c r="F54" s="485"/>
      <c r="G54" s="485"/>
      <c r="H54" s="197" t="s">
        <v>1140</v>
      </c>
      <c r="I54" s="504" t="s">
        <v>1141</v>
      </c>
      <c r="J54" s="504"/>
      <c r="K54" s="504"/>
      <c r="L54" s="29"/>
      <c r="M54" s="198"/>
      <c r="N54" s="1"/>
      <c r="O54" s="1"/>
    </row>
    <row r="55" spans="1:15" ht="15" customHeight="1">
      <c r="B55" s="1"/>
      <c r="C55" s="507" t="str">
        <f>IF(Encaminhamento!$A$60="","",Encaminhamento!$A$60)</f>
        <v/>
      </c>
      <c r="D55" s="507"/>
      <c r="E55" s="507"/>
      <c r="F55" s="507"/>
      <c r="G55" s="507"/>
      <c r="H55" s="199" t="str">
        <f>IF(Encaminhamento!$F$60="","",Encaminhamento!$F$60)</f>
        <v>__/__/____</v>
      </c>
      <c r="I55" s="200"/>
      <c r="J55" s="508"/>
      <c r="K55" s="508"/>
      <c r="L55" s="28"/>
      <c r="M55" s="68"/>
      <c r="N55" s="1"/>
      <c r="O55" s="1"/>
    </row>
    <row r="56" spans="1:15" ht="15" customHeight="1">
      <c r="B56" s="1"/>
      <c r="C56" s="485" t="s">
        <v>1147</v>
      </c>
      <c r="D56" s="485"/>
      <c r="E56" s="485"/>
      <c r="F56" s="485"/>
      <c r="G56" s="485"/>
      <c r="H56" s="201" t="s">
        <v>1140</v>
      </c>
      <c r="I56" s="504" t="s">
        <v>1141</v>
      </c>
      <c r="J56" s="504"/>
      <c r="K56" s="504"/>
      <c r="L56" s="29"/>
      <c r="M56" s="198"/>
      <c r="N56" s="1"/>
      <c r="O56" s="1"/>
    </row>
    <row r="57" spans="1:15" ht="15" customHeight="1">
      <c r="B57" s="1"/>
      <c r="C57" s="507" t="str">
        <f>IF(Encaminhamento!$A$71="","",Encaminhamento!$A$71)</f>
        <v/>
      </c>
      <c r="D57" s="507"/>
      <c r="E57" s="507"/>
      <c r="F57" s="507"/>
      <c r="G57" s="507"/>
      <c r="H57" s="199" t="str">
        <f>IF(Encaminhamento!$F$71="","",Encaminhamento!$F$71)</f>
        <v>__/__/____</v>
      </c>
      <c r="I57" s="200"/>
      <c r="J57" s="508"/>
      <c r="K57" s="508"/>
      <c r="L57" s="28"/>
      <c r="M57" s="68"/>
      <c r="N57" s="1"/>
      <c r="O57" s="1"/>
    </row>
    <row r="58" spans="1:15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</sheetData>
  <sheetProtection algorithmName="SHA-512" hashValue="0xQByEtbbYIk43RwSdISwHKR9TM1TWbWGF7uqnAqXm3Mg+D8UhGpjgtpfSRzwJlvl7R6BBO2VhDQj2Wd9iekNg==" saltValue="hzdGZsXNKLgw3r+ILrMg+Q==" spinCount="100000" sheet="1" formatRows="0"/>
  <mergeCells count="139">
    <mergeCell ref="C55:G55"/>
    <mergeCell ref="J55:K55"/>
    <mergeCell ref="C56:G56"/>
    <mergeCell ref="I56:K56"/>
    <mergeCell ref="C57:G57"/>
    <mergeCell ref="J57:K57"/>
    <mergeCell ref="C51:D51"/>
    <mergeCell ref="G51:H51"/>
    <mergeCell ref="J51:N51"/>
    <mergeCell ref="C53:M53"/>
    <mergeCell ref="C54:G54"/>
    <mergeCell ref="I54:K54"/>
    <mergeCell ref="C49:D49"/>
    <mergeCell ref="G49:H49"/>
    <mergeCell ref="J49:N49"/>
    <mergeCell ref="C50:D50"/>
    <mergeCell ref="G50:H50"/>
    <mergeCell ref="J50:N50"/>
    <mergeCell ref="C47:D47"/>
    <mergeCell ref="G47:H47"/>
    <mergeCell ref="J47:N47"/>
    <mergeCell ref="C48:D48"/>
    <mergeCell ref="G48:H48"/>
    <mergeCell ref="J48:N48"/>
    <mergeCell ref="C45:D45"/>
    <mergeCell ref="G45:H45"/>
    <mergeCell ref="J45:N45"/>
    <mergeCell ref="C46:D46"/>
    <mergeCell ref="G46:H46"/>
    <mergeCell ref="J46:N46"/>
    <mergeCell ref="C43:D43"/>
    <mergeCell ref="G43:H43"/>
    <mergeCell ref="J43:N43"/>
    <mergeCell ref="C44:D44"/>
    <mergeCell ref="G44:H44"/>
    <mergeCell ref="J44:N44"/>
    <mergeCell ref="C41:D41"/>
    <mergeCell ref="G41:H41"/>
    <mergeCell ref="J41:N41"/>
    <mergeCell ref="C42:D42"/>
    <mergeCell ref="G42:H42"/>
    <mergeCell ref="J42:N42"/>
    <mergeCell ref="C39:D39"/>
    <mergeCell ref="G39:H39"/>
    <mergeCell ref="J39:N39"/>
    <mergeCell ref="C40:D40"/>
    <mergeCell ref="G40:H40"/>
    <mergeCell ref="J40:N40"/>
    <mergeCell ref="C37:D37"/>
    <mergeCell ref="G37:H37"/>
    <mergeCell ref="J37:N37"/>
    <mergeCell ref="C38:D38"/>
    <mergeCell ref="G38:H38"/>
    <mergeCell ref="J38:N38"/>
    <mergeCell ref="C35:D35"/>
    <mergeCell ref="G35:H35"/>
    <mergeCell ref="J35:N35"/>
    <mergeCell ref="C36:D36"/>
    <mergeCell ref="G36:H36"/>
    <mergeCell ref="J36:N36"/>
    <mergeCell ref="C33:D33"/>
    <mergeCell ref="G33:H33"/>
    <mergeCell ref="J33:N33"/>
    <mergeCell ref="C34:D34"/>
    <mergeCell ref="G34:H34"/>
    <mergeCell ref="J34:N34"/>
    <mergeCell ref="C31:D31"/>
    <mergeCell ref="G31:H31"/>
    <mergeCell ref="J31:N31"/>
    <mergeCell ref="C32:D32"/>
    <mergeCell ref="G32:H32"/>
    <mergeCell ref="J32:N32"/>
    <mergeCell ref="C29:D29"/>
    <mergeCell ref="G29:H29"/>
    <mergeCell ref="J29:N29"/>
    <mergeCell ref="C30:D30"/>
    <mergeCell ref="G30:H30"/>
    <mergeCell ref="J30:N30"/>
    <mergeCell ref="C27:D27"/>
    <mergeCell ref="G27:H27"/>
    <mergeCell ref="J27:N27"/>
    <mergeCell ref="C28:D28"/>
    <mergeCell ref="G28:H28"/>
    <mergeCell ref="J28:N28"/>
    <mergeCell ref="C25:D25"/>
    <mergeCell ref="G25:H25"/>
    <mergeCell ref="J25:N25"/>
    <mergeCell ref="C26:D26"/>
    <mergeCell ref="G26:H26"/>
    <mergeCell ref="J26:N26"/>
    <mergeCell ref="C23:D23"/>
    <mergeCell ref="G23:H23"/>
    <mergeCell ref="J23:N23"/>
    <mergeCell ref="C24:D24"/>
    <mergeCell ref="G24:H24"/>
    <mergeCell ref="J24:N24"/>
    <mergeCell ref="C21:D21"/>
    <mergeCell ref="G21:H21"/>
    <mergeCell ref="J21:N21"/>
    <mergeCell ref="C22:D22"/>
    <mergeCell ref="G22:H22"/>
    <mergeCell ref="J22:N22"/>
    <mergeCell ref="C19:D19"/>
    <mergeCell ref="G19:H19"/>
    <mergeCell ref="J19:N19"/>
    <mergeCell ref="C20:D20"/>
    <mergeCell ref="G20:H20"/>
    <mergeCell ref="J20:N20"/>
    <mergeCell ref="C17:D17"/>
    <mergeCell ref="G17:H17"/>
    <mergeCell ref="J17:N17"/>
    <mergeCell ref="C18:D18"/>
    <mergeCell ref="G18:H18"/>
    <mergeCell ref="J18:N18"/>
    <mergeCell ref="C15:D15"/>
    <mergeCell ref="G15:H15"/>
    <mergeCell ref="J15:N15"/>
    <mergeCell ref="C16:D16"/>
    <mergeCell ref="G16:H16"/>
    <mergeCell ref="J16:N16"/>
    <mergeCell ref="C14:D14"/>
    <mergeCell ref="G14:H14"/>
    <mergeCell ref="J14:N14"/>
    <mergeCell ref="C9:N9"/>
    <mergeCell ref="C11:D11"/>
    <mergeCell ref="G11:H11"/>
    <mergeCell ref="J11:N11"/>
    <mergeCell ref="C12:D12"/>
    <mergeCell ref="G12:H12"/>
    <mergeCell ref="J12:N12"/>
    <mergeCell ref="C1:D2"/>
    <mergeCell ref="E1:K2"/>
    <mergeCell ref="C5:N5"/>
    <mergeCell ref="B6:C6"/>
    <mergeCell ref="C7:N8"/>
    <mergeCell ref="O7:O8"/>
    <mergeCell ref="C13:D13"/>
    <mergeCell ref="G13:H13"/>
    <mergeCell ref="J13:N13"/>
  </mergeCells>
  <conditionalFormatting sqref="O7 O11:O51">
    <cfRule type="cellIs" dxfId="32" priority="6" stopIfTrue="1" operator="equal">
      <formula>1</formula>
    </cfRule>
  </conditionalFormatting>
  <dataValidations count="3">
    <dataValidation type="whole" allowBlank="1" showInputMessage="1" showErrorMessage="1" sqref="L1 I3:I4 I6 I10" xr:uid="{00000000-0002-0000-0700-000000000000}">
      <formula1>0</formula1>
      <formula2>99999999999999</formula2>
    </dataValidation>
    <dataValidation type="decimal" allowBlank="1" showInputMessage="1" showErrorMessage="1" sqref="E12:E51" xr:uid="{00000000-0002-0000-0700-000001000000}">
      <formula1>0</formula1>
      <formula2>1E+28</formula2>
    </dataValidation>
    <dataValidation type="date" operator="greaterThanOrEqual" allowBlank="1" showInputMessage="1" showErrorMessage="1" sqref="F12:F51" xr:uid="{00000000-0002-0000-0700-000002000000}">
      <formula1>43891</formula1>
    </dataValidation>
  </dataValidations>
  <pageMargins left="0.511811023622047" right="0.511811023622047" top="0.78740157480315021" bottom="0.78740157480315021" header="0.31496062992126012" footer="0.31496062992126012"/>
  <pageSetup paperSize="9" scale="47" fitToWidth="0" fitToHeight="0" orientation="portrait" horizontalDpi="4294967293" vertic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Info!$BE$2:$BE$5</xm:f>
          </x14:formula1>
          <xm:sqref>C12:C51</xm:sqref>
        </x14:dataValidation>
        <x14:dataValidation type="list" allowBlank="1" showInputMessage="1" showErrorMessage="1" xr:uid="{00000000-0002-0000-0700-000004000000}">
          <x14:formula1>
            <xm:f>FolhasPgto!$AB$2:$AB$48</xm:f>
          </x14:formula1>
          <xm:sqref>G12:H51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7"/>
  <sheetViews>
    <sheetView showGridLines="0" workbookViewId="0">
      <selection activeCell="F82" sqref="F82"/>
    </sheetView>
  </sheetViews>
  <sheetFormatPr defaultColWidth="0" defaultRowHeight="0" customHeight="1" zeroHeight="1"/>
  <cols>
    <col min="1" max="1" width="2.7109375" customWidth="1"/>
    <col min="2" max="2" width="4.5703125" customWidth="1"/>
    <col min="3" max="3" width="8.7109375" customWidth="1"/>
    <col min="4" max="4" width="23" customWidth="1"/>
    <col min="5" max="5" width="21.28515625" bestFit="1" customWidth="1"/>
    <col min="6" max="6" width="40.85546875" customWidth="1"/>
    <col min="7" max="7" width="28.42578125" customWidth="1"/>
    <col min="8" max="8" width="15.85546875" customWidth="1"/>
    <col min="9" max="9" width="4" hidden="1" customWidth="1"/>
    <col min="10" max="10" width="8.140625" customWidth="1"/>
    <col min="11" max="11" width="8" customWidth="1"/>
    <col min="12" max="12" width="2.28515625" style="1" customWidth="1"/>
    <col min="13" max="13" width="34" hidden="1" customWidth="1"/>
    <col min="14" max="14" width="22.28515625" hidden="1" customWidth="1"/>
    <col min="15" max="15" width="1" hidden="1" customWidth="1"/>
    <col min="16" max="16384" width="1" hidden="1"/>
  </cols>
  <sheetData>
    <row r="1" spans="1:12" ht="15.75" thickBot="1">
      <c r="A1" s="212"/>
      <c r="B1" s="29"/>
      <c r="C1" s="29"/>
      <c r="D1" s="29"/>
      <c r="E1" s="29"/>
      <c r="F1" s="29"/>
      <c r="G1" s="29"/>
      <c r="H1" s="29"/>
      <c r="I1" s="29"/>
      <c r="J1" s="29"/>
      <c r="K1" s="198"/>
    </row>
    <row r="2" spans="1:12" ht="15.75" thickBot="1">
      <c r="A2" s="52"/>
      <c r="B2" s="1"/>
      <c r="C2" s="1"/>
      <c r="E2" s="213"/>
      <c r="F2" s="214" t="s">
        <v>1106</v>
      </c>
      <c r="G2" s="213"/>
      <c r="H2" s="213"/>
      <c r="I2" s="215"/>
      <c r="J2" s="216" t="s">
        <v>2</v>
      </c>
      <c r="K2" s="53"/>
    </row>
    <row r="3" spans="1:12" ht="15.75" thickBot="1">
      <c r="A3" s="52"/>
      <c r="B3" s="1"/>
      <c r="C3" s="1"/>
      <c r="E3" s="213"/>
      <c r="F3" s="214" t="s">
        <v>1107</v>
      </c>
      <c r="G3" s="213"/>
      <c r="H3" s="213"/>
      <c r="I3" s="215"/>
      <c r="J3" s="11">
        <f>Dados!$C$4</f>
        <v>0</v>
      </c>
      <c r="K3" s="53"/>
    </row>
    <row r="4" spans="1:12" ht="15">
      <c r="A4" s="52"/>
      <c r="B4" s="1"/>
      <c r="C4" s="1"/>
      <c r="E4" s="213"/>
      <c r="F4" s="214" t="s">
        <v>1108</v>
      </c>
      <c r="G4" s="213"/>
      <c r="H4" s="213"/>
      <c r="I4" s="213"/>
      <c r="J4" s="1"/>
      <c r="K4" s="53"/>
    </row>
    <row r="5" spans="1:12" ht="15" customHeight="1">
      <c r="A5" s="52"/>
      <c r="B5" s="1"/>
      <c r="C5" s="1"/>
      <c r="D5" s="1"/>
      <c r="E5" s="217"/>
      <c r="F5" s="217"/>
      <c r="G5" s="218"/>
      <c r="H5" s="1"/>
      <c r="I5" s="1"/>
      <c r="J5" s="1"/>
      <c r="K5" s="53"/>
    </row>
    <row r="6" spans="1:12" ht="15">
      <c r="A6" s="52"/>
      <c r="B6" s="1"/>
      <c r="C6" s="1"/>
      <c r="D6" s="1"/>
      <c r="F6" s="13" t="s">
        <v>2395</v>
      </c>
      <c r="G6" s="6"/>
      <c r="H6" s="6"/>
      <c r="I6" s="6"/>
      <c r="J6" s="1"/>
      <c r="K6" s="53"/>
    </row>
    <row r="7" spans="1:12" ht="15">
      <c r="A7" s="52"/>
      <c r="B7" s="1"/>
      <c r="C7" s="1"/>
      <c r="D7" s="1"/>
      <c r="E7" s="1"/>
      <c r="F7" s="1"/>
      <c r="G7" s="1"/>
      <c r="H7" s="1"/>
      <c r="I7" s="1"/>
      <c r="J7" s="1"/>
      <c r="K7" s="53"/>
    </row>
    <row r="8" spans="1:12" ht="15">
      <c r="A8" s="219" t="s">
        <v>1112</v>
      </c>
      <c r="B8" s="220"/>
      <c r="C8" s="220"/>
      <c r="D8" s="220"/>
      <c r="E8" s="220"/>
      <c r="F8" s="220"/>
      <c r="G8" s="220"/>
      <c r="H8" s="220"/>
      <c r="I8" s="220"/>
      <c r="J8" s="220"/>
      <c r="K8" s="221"/>
    </row>
    <row r="9" spans="1:12" ht="18.75" customHeight="1">
      <c r="A9" s="530" t="str">
        <f>IFERROR(VLOOKUP(Dados!$C$4,Info!$A:$P,4,FALSE),"")</f>
        <v>-</v>
      </c>
      <c r="B9" s="530"/>
      <c r="C9" s="530"/>
      <c r="D9" s="530"/>
      <c r="E9" s="530"/>
      <c r="F9" s="530"/>
      <c r="G9" s="530"/>
      <c r="H9" s="530"/>
      <c r="I9" s="530"/>
      <c r="J9" s="530"/>
      <c r="K9" s="530"/>
    </row>
    <row r="10" spans="1:12" ht="15">
      <c r="A10" s="453" t="s">
        <v>26</v>
      </c>
      <c r="B10" s="453"/>
      <c r="C10" s="453"/>
      <c r="D10" s="453"/>
      <c r="E10" s="453"/>
      <c r="F10" s="453"/>
      <c r="G10" s="453"/>
      <c r="H10" s="453"/>
      <c r="I10" s="453"/>
      <c r="J10" s="449" t="s">
        <v>1113</v>
      </c>
      <c r="K10" s="449"/>
    </row>
    <row r="11" spans="1:12" ht="15">
      <c r="A11" s="531" t="str">
        <f>IFERROR(VLOOKUP(Dados!$C$4,Info!$A:$P,3,FALSE),"")</f>
        <v>-</v>
      </c>
      <c r="B11" s="531"/>
      <c r="C11" s="531"/>
      <c r="D11" s="531"/>
      <c r="E11" s="531"/>
      <c r="F11" s="531"/>
      <c r="G11" s="531"/>
      <c r="H11" s="531"/>
      <c r="I11" s="531"/>
      <c r="J11" s="449" t="str">
        <f>IF(Encaminhamento!J13="","",Encaminhamento!J13)</f>
        <v>2° SEMESTRE/2022</v>
      </c>
      <c r="K11" s="449"/>
    </row>
    <row r="12" spans="1:12" ht="15" customHeight="1">
      <c r="A12" s="531"/>
      <c r="B12" s="531"/>
      <c r="C12" s="531"/>
      <c r="D12" s="531"/>
      <c r="E12" s="531"/>
      <c r="F12" s="531"/>
      <c r="G12" s="531"/>
      <c r="H12" s="531"/>
      <c r="I12" s="531"/>
      <c r="J12" s="222">
        <f>IF(Encaminhamento!J14="","",Encaminhamento!J14)</f>
        <v>44743</v>
      </c>
      <c r="K12" s="222">
        <f>IF(Encaminhamento!K14="","",Encaminhamento!K14)</f>
        <v>44926</v>
      </c>
    </row>
    <row r="13" spans="1:12" s="223" customFormat="1" ht="15">
      <c r="A13" s="450" t="s">
        <v>2396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217"/>
    </row>
    <row r="14" spans="1:12" ht="15" customHeight="1">
      <c r="A14" s="532" t="s">
        <v>2397</v>
      </c>
      <c r="B14" s="532"/>
      <c r="C14" s="532"/>
      <c r="D14" s="532"/>
      <c r="E14" s="532"/>
      <c r="F14" s="532"/>
      <c r="G14" s="532"/>
      <c r="H14" s="532"/>
      <c r="I14" s="532"/>
      <c r="J14" s="532"/>
      <c r="K14" s="532"/>
    </row>
    <row r="15" spans="1:12" ht="15">
      <c r="A15" s="532"/>
      <c r="B15" s="532"/>
      <c r="C15" s="532"/>
      <c r="D15" s="532"/>
      <c r="E15" s="532"/>
      <c r="F15" s="532"/>
      <c r="G15" s="532"/>
      <c r="H15" s="532"/>
      <c r="I15" s="532"/>
      <c r="J15" s="532"/>
      <c r="K15" s="532"/>
    </row>
    <row r="16" spans="1:12" ht="15">
      <c r="A16" s="532"/>
      <c r="B16" s="532"/>
      <c r="C16" s="532"/>
      <c r="D16" s="532"/>
      <c r="E16" s="532"/>
      <c r="F16" s="532"/>
      <c r="G16" s="532"/>
      <c r="H16" s="532"/>
      <c r="I16" s="532"/>
      <c r="J16" s="532"/>
      <c r="K16" s="532"/>
    </row>
    <row r="17" spans="1:13" ht="15" customHeight="1">
      <c r="A17" s="532"/>
      <c r="B17" s="532"/>
      <c r="C17" s="532"/>
      <c r="D17" s="532"/>
      <c r="E17" s="532"/>
      <c r="F17" s="532"/>
      <c r="G17" s="532"/>
      <c r="H17" s="532"/>
      <c r="I17" s="532"/>
      <c r="J17" s="532"/>
      <c r="K17" s="532"/>
    </row>
    <row r="18" spans="1:13" ht="15" customHeight="1">
      <c r="A18" s="532"/>
      <c r="B18" s="532"/>
      <c r="C18" s="532"/>
      <c r="D18" s="532"/>
      <c r="E18" s="532"/>
      <c r="F18" s="532"/>
      <c r="G18" s="532"/>
      <c r="H18" s="532"/>
      <c r="I18" s="532"/>
      <c r="J18" s="532"/>
      <c r="K18" s="532"/>
    </row>
    <row r="19" spans="1:13" ht="15" customHeight="1">
      <c r="A19" s="532"/>
      <c r="B19" s="532"/>
      <c r="C19" s="532"/>
      <c r="D19" s="532"/>
      <c r="E19" s="532"/>
      <c r="F19" s="532"/>
      <c r="G19" s="532"/>
      <c r="H19" s="532"/>
      <c r="I19" s="532"/>
      <c r="J19" s="532"/>
      <c r="K19" s="532"/>
    </row>
    <row r="20" spans="1:13" ht="15" customHeight="1">
      <c r="A20" s="532"/>
      <c r="B20" s="532"/>
      <c r="C20" s="532"/>
      <c r="D20" s="532"/>
      <c r="E20" s="532"/>
      <c r="F20" s="532"/>
      <c r="G20" s="532"/>
      <c r="H20" s="532"/>
      <c r="I20" s="532"/>
      <c r="J20" s="532"/>
      <c r="K20" s="532"/>
    </row>
    <row r="21" spans="1:13" ht="15" customHeight="1">
      <c r="A21" s="532"/>
      <c r="B21" s="532"/>
      <c r="C21" s="532"/>
      <c r="D21" s="532"/>
      <c r="E21" s="532"/>
      <c r="F21" s="532"/>
      <c r="G21" s="532"/>
      <c r="H21" s="532"/>
      <c r="I21" s="532"/>
      <c r="J21" s="532"/>
      <c r="K21" s="532"/>
    </row>
    <row r="22" spans="1:13" ht="15" customHeight="1">
      <c r="A22" s="532"/>
      <c r="B22" s="532"/>
      <c r="C22" s="532"/>
      <c r="D22" s="532"/>
      <c r="E22" s="532"/>
      <c r="F22" s="532"/>
      <c r="G22" s="532"/>
      <c r="H22" s="532"/>
      <c r="I22" s="532"/>
      <c r="J22" s="532"/>
      <c r="K22" s="532"/>
    </row>
    <row r="23" spans="1:13" ht="15" customHeight="1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</row>
    <row r="24" spans="1:13" ht="15" customHeight="1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</row>
    <row r="25" spans="1:13" ht="15" customHeight="1" thickBot="1">
      <c r="A25" s="533" t="s">
        <v>2398</v>
      </c>
      <c r="B25" s="533"/>
      <c r="C25" s="533"/>
      <c r="D25" s="533"/>
      <c r="E25" s="533"/>
      <c r="F25" s="533"/>
      <c r="G25" s="533"/>
      <c r="H25" s="533"/>
      <c r="I25" s="533"/>
      <c r="J25" s="533"/>
      <c r="K25" s="533"/>
    </row>
    <row r="26" spans="1:13" ht="15">
      <c r="A26" s="224"/>
      <c r="B26" s="225"/>
      <c r="C26" s="225"/>
      <c r="D26" s="225"/>
      <c r="E26" s="225"/>
      <c r="F26" s="225"/>
      <c r="G26" s="225"/>
      <c r="H26" s="226"/>
      <c r="I26" s="227"/>
      <c r="J26" s="225"/>
      <c r="K26" s="228"/>
    </row>
    <row r="27" spans="1:13" ht="22.5">
      <c r="A27" s="229"/>
      <c r="B27" s="1"/>
      <c r="C27" s="1"/>
      <c r="D27" s="230" t="str">
        <f>IF(COUNTBLANK($D$28:$D$76)=49,"","Mês Referência")</f>
        <v/>
      </c>
      <c r="E27" s="230" t="str">
        <f>IF(COUNTBLANK($D$28:$D$76)=49,"","Alocação do Dispêndio")</f>
        <v/>
      </c>
      <c r="F27" s="230" t="str">
        <f>IF(COUNTBLANK($D$28:$D$76)=49,"Não Houve Utilização de Taxa de Bancada em Aquisição de Bens ou Serviços no Período","Número do Documento Fiscal")</f>
        <v>Não Houve Utilização de Taxa de Bancada em Aquisição de Bens ou Serviços no Período</v>
      </c>
      <c r="G27" s="230" t="str">
        <f>IF(COUNTBLANK($D$28:$D$76)=49,"","Valor documento Fiscal (R$)")</f>
        <v/>
      </c>
      <c r="H27" s="230" t="str">
        <f>IF(COUNTBLANK($D$28:$D$76)=49,"","Data de emissão do Documento Fiscal")</f>
        <v/>
      </c>
      <c r="I27" s="231"/>
      <c r="J27" s="1"/>
      <c r="K27" s="232"/>
    </row>
    <row r="28" spans="1:13" ht="15">
      <c r="A28" s="229"/>
      <c r="B28" s="1"/>
      <c r="C28" s="1"/>
      <c r="D28" s="233" t="str">
        <f>IFERROR(VLOOKUP(CONCATENATE("BS-",$M28),Utilização_de_Taxa_de_Bancada!C$11:J$66,4,FALSE),"")</f>
        <v/>
      </c>
      <c r="E28" s="233" t="str">
        <f>IFERROR(VLOOKUP(CONCATENATE("BS-",$M28),Utilização_de_Taxa_de_Bancada!C$11:J$66,5,FALSE),"")</f>
        <v/>
      </c>
      <c r="F28" s="234" t="str">
        <f>IFERROR(VLOOKUP(CONCATENATE("BS-",$M28),Utilização_de_Taxa_de_Bancada!C$11:J$66,6,FALSE),"")</f>
        <v/>
      </c>
      <c r="G28" s="235" t="str">
        <f>IFERROR(VLOOKUP(CONCATENATE("BS-",$M28),Utilização_de_Taxa_de_Bancada!C$11:J$66,7,FALSE),"")</f>
        <v/>
      </c>
      <c r="H28" s="236" t="str">
        <f>IFERROR(VLOOKUP(CONCATENATE("BS-",$M28),Utilização_de_Taxa_de_Bancada!C$11:J$66,8,FALSE),"")</f>
        <v/>
      </c>
      <c r="I28" s="231"/>
      <c r="J28" s="1"/>
      <c r="K28" s="232"/>
      <c r="M28">
        <v>1</v>
      </c>
    </row>
    <row r="29" spans="1:13" ht="15.75" thickBot="1">
      <c r="A29" s="229"/>
      <c r="B29" s="1"/>
      <c r="C29" s="1"/>
      <c r="D29" s="237" t="str">
        <f>IFERROR(VLOOKUP(CONCATENATE("BS-",$M29),Utilização_de_Taxa_de_Bancada!C$11:J$66,4,FALSE),"")</f>
        <v/>
      </c>
      <c r="E29" s="238" t="str">
        <f>IFERROR(VLOOKUP(CONCATENATE("BS-",$M29),Utilização_de_Taxa_de_Bancada!C$11:J$66,5,FALSE),"")</f>
        <v/>
      </c>
      <c r="F29" s="239" t="str">
        <f>IFERROR(VLOOKUP(CONCATENATE("BS-",$M29),Utilização_de_Taxa_de_Bancada!C$11:J$66,6,FALSE),"")</f>
        <v/>
      </c>
      <c r="G29" s="240" t="str">
        <f>IFERROR(VLOOKUP(CONCATENATE("BS-",$M29),Utilização_de_Taxa_de_Bancada!C$11:J$66,7,FALSE),"")</f>
        <v/>
      </c>
      <c r="H29" s="241" t="str">
        <f>IFERROR(VLOOKUP(CONCATENATE("BS-",$M29),Utilização_de_Taxa_de_Bancada!C$11:J$66,8,FALSE),"")</f>
        <v/>
      </c>
      <c r="I29" s="231"/>
      <c r="J29" s="1"/>
      <c r="K29" s="232"/>
      <c r="M29">
        <v>2</v>
      </c>
    </row>
    <row r="30" spans="1:13" ht="15.75" thickBot="1">
      <c r="A30" s="229"/>
      <c r="B30" s="1"/>
      <c r="C30" s="1"/>
      <c r="D30" s="237" t="str">
        <f>IFERROR(VLOOKUP(CONCATENATE("BS-",$M30),Utilização_de_Taxa_de_Bancada!C$11:J$66,4,FALSE),"")</f>
        <v/>
      </c>
      <c r="E30" s="238" t="str">
        <f>IFERROR(VLOOKUP(CONCATENATE("BS-",$M30),Utilização_de_Taxa_de_Bancada!C$11:J$66,5,FALSE),"")</f>
        <v/>
      </c>
      <c r="F30" s="239" t="str">
        <f>IFERROR(VLOOKUP(CONCATENATE("BS-",$M30),Utilização_de_Taxa_de_Bancada!C$11:J$66,6,FALSE),"")</f>
        <v/>
      </c>
      <c r="G30" s="240" t="str">
        <f>IFERROR(VLOOKUP(CONCATENATE("BS-",$M30),Utilização_de_Taxa_de_Bancada!C$11:J$66,7,FALSE),"")</f>
        <v/>
      </c>
      <c r="H30" s="241" t="str">
        <f>IFERROR(VLOOKUP(CONCATENATE("BS-",$M30),Utilização_de_Taxa_de_Bancada!C$11:J$66,8,FALSE),"")</f>
        <v/>
      </c>
      <c r="I30" s="231"/>
      <c r="J30" s="1"/>
      <c r="K30" s="232"/>
      <c r="M30">
        <v>3</v>
      </c>
    </row>
    <row r="31" spans="1:13" ht="15.75" thickBot="1">
      <c r="A31" s="229"/>
      <c r="B31" s="1"/>
      <c r="C31" s="1"/>
      <c r="D31" s="237" t="str">
        <f>IFERROR(VLOOKUP(CONCATENATE("BS-",$M31),Utilização_de_Taxa_de_Bancada!C$11:J$66,4,FALSE),"")</f>
        <v/>
      </c>
      <c r="E31" s="238" t="str">
        <f>IFERROR(VLOOKUP(CONCATENATE("BS-",$M31),Utilização_de_Taxa_de_Bancada!C$11:J$66,5,FALSE),"")</f>
        <v/>
      </c>
      <c r="F31" s="239" t="str">
        <f>IFERROR(VLOOKUP(CONCATENATE("BS-",$M31),Utilização_de_Taxa_de_Bancada!C$11:J$66,6,FALSE),"")</f>
        <v/>
      </c>
      <c r="G31" s="240" t="str">
        <f>IFERROR(VLOOKUP(CONCATENATE("BS-",$M31),Utilização_de_Taxa_de_Bancada!C$11:J$66,7,FALSE),"")</f>
        <v/>
      </c>
      <c r="H31" s="241" t="str">
        <f>IFERROR(VLOOKUP(CONCATENATE("BS-",$M31),Utilização_de_Taxa_de_Bancada!C$11:J$66,8,FALSE),"")</f>
        <v/>
      </c>
      <c r="I31" s="231"/>
      <c r="J31" s="1"/>
      <c r="K31" s="232"/>
      <c r="M31">
        <v>4</v>
      </c>
    </row>
    <row r="32" spans="1:13" ht="15.75" thickBot="1">
      <c r="A32" s="229"/>
      <c r="B32" s="1"/>
      <c r="C32" s="1"/>
      <c r="D32" s="237" t="str">
        <f>IFERROR(VLOOKUP(CONCATENATE("BS-",$M32),Utilização_de_Taxa_de_Bancada!C$11:J$66,4,FALSE),"")</f>
        <v/>
      </c>
      <c r="E32" s="238" t="str">
        <f>IFERROR(VLOOKUP(CONCATENATE("BS-",$M32),Utilização_de_Taxa_de_Bancada!C$11:J$66,5,FALSE),"")</f>
        <v/>
      </c>
      <c r="F32" s="239" t="str">
        <f>IFERROR(VLOOKUP(CONCATENATE("BS-",$M32),Utilização_de_Taxa_de_Bancada!C$11:J$66,6,FALSE),"")</f>
        <v/>
      </c>
      <c r="G32" s="240" t="str">
        <f>IFERROR(VLOOKUP(CONCATENATE("BS-",$M32),Utilização_de_Taxa_de_Bancada!C$11:J$66,7,FALSE),"")</f>
        <v/>
      </c>
      <c r="H32" s="241" t="str">
        <f>IFERROR(VLOOKUP(CONCATENATE("BS-",$M32),Utilização_de_Taxa_de_Bancada!C$11:J$66,8,FALSE),"")</f>
        <v/>
      </c>
      <c r="I32" s="242"/>
      <c r="J32" s="1"/>
      <c r="K32" s="232"/>
      <c r="M32">
        <v>5</v>
      </c>
    </row>
    <row r="33" spans="1:13" ht="19.5" thickBot="1">
      <c r="A33" s="229"/>
      <c r="B33" s="243"/>
      <c r="C33" s="1"/>
      <c r="D33" s="237" t="str">
        <f>IFERROR(VLOOKUP(CONCATENATE("BS-",$M33),Utilização_de_Taxa_de_Bancada!C$11:J$66,4,FALSE),"")</f>
        <v/>
      </c>
      <c r="E33" s="238" t="str">
        <f>IFERROR(VLOOKUP(CONCATENATE("BS-",$M33),Utilização_de_Taxa_de_Bancada!C$11:J$66,5,FALSE),"")</f>
        <v/>
      </c>
      <c r="F33" s="239" t="str">
        <f>IFERROR(VLOOKUP(CONCATENATE("BS-",$M33),Utilização_de_Taxa_de_Bancada!C$11:J$66,6,FALSE),"")</f>
        <v/>
      </c>
      <c r="G33" s="240" t="str">
        <f>IFERROR(VLOOKUP(CONCATENATE("BS-",$M33),Utilização_de_Taxa_de_Bancada!C$11:J$66,7,FALSE),"")</f>
        <v/>
      </c>
      <c r="H33" s="241" t="str">
        <f>IFERROR(VLOOKUP(CONCATENATE("BS-",$M33),Utilização_de_Taxa_de_Bancada!C$11:J$66,8,FALSE),"")</f>
        <v/>
      </c>
      <c r="I33" s="242"/>
      <c r="J33" s="1"/>
      <c r="K33" s="232"/>
      <c r="M33">
        <v>6</v>
      </c>
    </row>
    <row r="34" spans="1:13" ht="15.75" thickBot="1">
      <c r="A34" s="229"/>
      <c r="B34" s="1"/>
      <c r="C34" s="1"/>
      <c r="D34" s="237" t="str">
        <f>IFERROR(VLOOKUP(CONCATENATE("BS-",$M34),Utilização_de_Taxa_de_Bancada!C$11:J$66,4,FALSE),"")</f>
        <v/>
      </c>
      <c r="E34" s="238" t="str">
        <f>IFERROR(VLOOKUP(CONCATENATE("BS-",$M34),Utilização_de_Taxa_de_Bancada!C$11:J$66,5,FALSE),"")</f>
        <v/>
      </c>
      <c r="F34" s="239" t="str">
        <f>IFERROR(VLOOKUP(CONCATENATE("BS-",$M34),Utilização_de_Taxa_de_Bancada!C$11:J$66,6,FALSE),"")</f>
        <v/>
      </c>
      <c r="G34" s="240" t="str">
        <f>IFERROR(VLOOKUP(CONCATENATE("BS-",$M34),Utilização_de_Taxa_de_Bancada!C$11:J$66,7,FALSE),"")</f>
        <v/>
      </c>
      <c r="H34" s="241" t="str">
        <f>IFERROR(VLOOKUP(CONCATENATE("BS-",$M34),Utilização_de_Taxa_de_Bancada!C$11:J$66,8,FALSE),"")</f>
        <v/>
      </c>
      <c r="I34" s="242"/>
      <c r="J34" s="1"/>
      <c r="K34" s="232"/>
      <c r="M34">
        <v>7</v>
      </c>
    </row>
    <row r="35" spans="1:13" ht="15.75" thickBot="1">
      <c r="A35" s="229"/>
      <c r="B35" s="1"/>
      <c r="C35" s="1"/>
      <c r="D35" s="237" t="str">
        <f>IFERROR(VLOOKUP(CONCATENATE("BS-",$M35),Utilização_de_Taxa_de_Bancada!C$11:J$66,4,FALSE),"")</f>
        <v/>
      </c>
      <c r="E35" s="238" t="str">
        <f>IFERROR(VLOOKUP(CONCATENATE("BS-",$M35),Utilização_de_Taxa_de_Bancada!C$11:J$66,5,FALSE),"")</f>
        <v/>
      </c>
      <c r="F35" s="239" t="str">
        <f>IFERROR(VLOOKUP(CONCATENATE("BS-",$M35),Utilização_de_Taxa_de_Bancada!C$11:J$66,6,FALSE),"")</f>
        <v/>
      </c>
      <c r="G35" s="240" t="str">
        <f>IFERROR(VLOOKUP(CONCATENATE("BS-",$M35),Utilização_de_Taxa_de_Bancada!C$11:J$66,7,FALSE),"")</f>
        <v/>
      </c>
      <c r="H35" s="241" t="str">
        <f>IFERROR(VLOOKUP(CONCATENATE("BS-",$M35),Utilização_de_Taxa_de_Bancada!C$11:J$66,8,FALSE),"")</f>
        <v/>
      </c>
      <c r="I35" s="242"/>
      <c r="J35" s="1"/>
      <c r="K35" s="232"/>
      <c r="M35">
        <v>8</v>
      </c>
    </row>
    <row r="36" spans="1:13" ht="15.75" thickBot="1">
      <c r="A36" s="229"/>
      <c r="B36" s="1"/>
      <c r="C36" s="1"/>
      <c r="D36" s="237" t="str">
        <f>IFERROR(VLOOKUP(CONCATENATE("BS-",$M36),Utilização_de_Taxa_de_Bancada!C$11:J$66,4,FALSE),"")</f>
        <v/>
      </c>
      <c r="E36" s="238" t="str">
        <f>IFERROR(VLOOKUP(CONCATENATE("BS-",$M36),Utilização_de_Taxa_de_Bancada!C$11:J$66,5,FALSE),"")</f>
        <v/>
      </c>
      <c r="F36" s="239" t="str">
        <f>IFERROR(VLOOKUP(CONCATENATE("BS-",$M36),Utilização_de_Taxa_de_Bancada!C$11:J$66,6,FALSE),"")</f>
        <v/>
      </c>
      <c r="G36" s="240" t="str">
        <f>IFERROR(VLOOKUP(CONCATENATE("BS-",$M36),Utilização_de_Taxa_de_Bancada!C$11:J$66,7,FALSE),"")</f>
        <v/>
      </c>
      <c r="H36" s="241" t="str">
        <f>IFERROR(VLOOKUP(CONCATENATE("BS-",$M36),Utilização_de_Taxa_de_Bancada!C$11:J$66,8,FALSE),"")</f>
        <v/>
      </c>
      <c r="I36" s="242"/>
      <c r="J36" s="1"/>
      <c r="K36" s="232"/>
      <c r="M36">
        <v>9</v>
      </c>
    </row>
    <row r="37" spans="1:13" ht="15.75" thickBot="1">
      <c r="A37" s="229"/>
      <c r="B37" s="1"/>
      <c r="C37" s="1"/>
      <c r="D37" s="237" t="str">
        <f>IFERROR(VLOOKUP(CONCATENATE("BS-",$M37),Utilização_de_Taxa_de_Bancada!C$11:J$66,4,FALSE),"")</f>
        <v/>
      </c>
      <c r="E37" s="238" t="str">
        <f>IFERROR(VLOOKUP(CONCATENATE("BS-",$M37),Utilização_de_Taxa_de_Bancada!C$11:J$66,5,FALSE),"")</f>
        <v/>
      </c>
      <c r="F37" s="239" t="str">
        <f>IFERROR(VLOOKUP(CONCATENATE("BS-",$M37),Utilização_de_Taxa_de_Bancada!C$11:J$66,6,FALSE),"")</f>
        <v/>
      </c>
      <c r="G37" s="240" t="str">
        <f>IFERROR(VLOOKUP(CONCATENATE("BS-",$M37),Utilização_de_Taxa_de_Bancada!C$11:J$66,7,FALSE),"")</f>
        <v/>
      </c>
      <c r="H37" s="241" t="str">
        <f>IFERROR(VLOOKUP(CONCATENATE("BS-",$M37),Utilização_de_Taxa_de_Bancada!C$11:J$66,8,FALSE),"")</f>
        <v/>
      </c>
      <c r="I37" s="242"/>
      <c r="J37" s="1"/>
      <c r="K37" s="232"/>
      <c r="M37">
        <v>10</v>
      </c>
    </row>
    <row r="38" spans="1:13" ht="15.75" thickBot="1">
      <c r="A38" s="229"/>
      <c r="B38" s="1"/>
      <c r="C38" s="1"/>
      <c r="D38" s="237" t="str">
        <f>IFERROR(VLOOKUP(CONCATENATE("BS-",$M38),Utilização_de_Taxa_de_Bancada!C$11:J$66,4,FALSE),"")</f>
        <v/>
      </c>
      <c r="E38" s="238" t="str">
        <f>IFERROR(VLOOKUP(CONCATENATE("BS-",$M38),Utilização_de_Taxa_de_Bancada!C$11:J$66,5,FALSE),"")</f>
        <v/>
      </c>
      <c r="F38" s="239" t="str">
        <f>IFERROR(VLOOKUP(CONCATENATE("BS-",$M38),Utilização_de_Taxa_de_Bancada!C$11:J$66,6,FALSE),"")</f>
        <v/>
      </c>
      <c r="G38" s="240" t="str">
        <f>IFERROR(VLOOKUP(CONCATENATE("BS-",$M38),Utilização_de_Taxa_de_Bancada!C$11:J$66,7,FALSE),"")</f>
        <v/>
      </c>
      <c r="H38" s="241" t="str">
        <f>IFERROR(VLOOKUP(CONCATENATE("BS-",$M38),Utilização_de_Taxa_de_Bancada!C$11:J$66,8,FALSE),"")</f>
        <v/>
      </c>
      <c r="I38" s="242"/>
      <c r="J38" s="1"/>
      <c r="K38" s="232"/>
      <c r="M38">
        <v>11</v>
      </c>
    </row>
    <row r="39" spans="1:13" ht="15.75" thickBot="1">
      <c r="A39" s="229"/>
      <c r="B39" s="1"/>
      <c r="C39" s="1"/>
      <c r="D39" s="237" t="str">
        <f>IFERROR(VLOOKUP(CONCATENATE("BS-",$M39),Utilização_de_Taxa_de_Bancada!C$11:J$66,4,FALSE),"")</f>
        <v/>
      </c>
      <c r="E39" s="238" t="str">
        <f>IFERROR(VLOOKUP(CONCATENATE("BS-",$M39),Utilização_de_Taxa_de_Bancada!C$11:J$66,5,FALSE),"")</f>
        <v/>
      </c>
      <c r="F39" s="239" t="str">
        <f>IFERROR(VLOOKUP(CONCATENATE("BS-",$M39),Utilização_de_Taxa_de_Bancada!C$11:J$66,6,FALSE),"")</f>
        <v/>
      </c>
      <c r="G39" s="240" t="str">
        <f>IFERROR(VLOOKUP(CONCATENATE("BS-",$M39),Utilização_de_Taxa_de_Bancada!C$11:J$66,7,FALSE),"")</f>
        <v/>
      </c>
      <c r="H39" s="241" t="str">
        <f>IFERROR(VLOOKUP(CONCATENATE("BS-",$M39),Utilização_de_Taxa_de_Bancada!C$11:J$66,8,FALSE),"")</f>
        <v/>
      </c>
      <c r="I39" s="242"/>
      <c r="J39" s="1"/>
      <c r="K39" s="232"/>
      <c r="M39">
        <v>12</v>
      </c>
    </row>
    <row r="40" spans="1:13" ht="15.75" thickBot="1">
      <c r="A40" s="229"/>
      <c r="B40" s="1"/>
      <c r="C40" s="1"/>
      <c r="D40" s="237" t="str">
        <f>IFERROR(VLOOKUP(CONCATENATE("BS-",$M40),Utilização_de_Taxa_de_Bancada!C$11:J$66,4,FALSE),"")</f>
        <v/>
      </c>
      <c r="E40" s="238" t="str">
        <f>IFERROR(VLOOKUP(CONCATENATE("BS-",$M40),Utilização_de_Taxa_de_Bancada!C$11:J$66,5,FALSE),"")</f>
        <v/>
      </c>
      <c r="F40" s="239" t="str">
        <f>IFERROR(VLOOKUP(CONCATENATE("BS-",$M40),Utilização_de_Taxa_de_Bancada!C$11:J$66,6,FALSE),"")</f>
        <v/>
      </c>
      <c r="G40" s="240" t="str">
        <f>IFERROR(VLOOKUP(CONCATENATE("BS-",$M40),Utilização_de_Taxa_de_Bancada!C$11:J$66,7,FALSE),"")</f>
        <v/>
      </c>
      <c r="H40" s="241" t="str">
        <f>IFERROR(VLOOKUP(CONCATENATE("BS-",$M40),Utilização_de_Taxa_de_Bancada!C$11:J$66,8,FALSE),"")</f>
        <v/>
      </c>
      <c r="I40" s="242"/>
      <c r="J40" s="1"/>
      <c r="K40" s="232"/>
      <c r="M40">
        <v>13</v>
      </c>
    </row>
    <row r="41" spans="1:13" ht="15.75" thickBot="1">
      <c r="A41" s="229"/>
      <c r="B41" s="1"/>
      <c r="C41" s="1"/>
      <c r="D41" s="237" t="str">
        <f>IFERROR(VLOOKUP(CONCATENATE("BS-",$M41),Utilização_de_Taxa_de_Bancada!C$11:J$66,4,FALSE),"")</f>
        <v/>
      </c>
      <c r="E41" s="238" t="str">
        <f>IFERROR(VLOOKUP(CONCATENATE("BS-",$M41),Utilização_de_Taxa_de_Bancada!C$11:J$66,5,FALSE),"")</f>
        <v/>
      </c>
      <c r="F41" s="239" t="str">
        <f>IFERROR(VLOOKUP(CONCATENATE("BS-",$M41),Utilização_de_Taxa_de_Bancada!C$11:J$66,6,FALSE),"")</f>
        <v/>
      </c>
      <c r="G41" s="240" t="str">
        <f>IFERROR(VLOOKUP(CONCATENATE("BS-",$M41),Utilização_de_Taxa_de_Bancada!C$11:J$66,7,FALSE),"")</f>
        <v/>
      </c>
      <c r="H41" s="241" t="str">
        <f>IFERROR(VLOOKUP(CONCATENATE("BS-",$M41),Utilização_de_Taxa_de_Bancada!C$11:J$66,8,FALSE),"")</f>
        <v/>
      </c>
      <c r="I41" s="242"/>
      <c r="J41" s="1"/>
      <c r="K41" s="232"/>
      <c r="M41">
        <v>14</v>
      </c>
    </row>
    <row r="42" spans="1:13" ht="15.75" thickBot="1">
      <c r="A42" s="229"/>
      <c r="B42" s="1"/>
      <c r="C42" s="1"/>
      <c r="D42" s="237" t="str">
        <f>IFERROR(VLOOKUP(CONCATENATE("BS-",$M42),Utilização_de_Taxa_de_Bancada!C$11:J$66,4,FALSE),"")</f>
        <v/>
      </c>
      <c r="E42" s="238" t="str">
        <f>IFERROR(VLOOKUP(CONCATENATE("BS-",$M42),Utilização_de_Taxa_de_Bancada!C$11:J$66,5,FALSE),"")</f>
        <v/>
      </c>
      <c r="F42" s="239" t="str">
        <f>IFERROR(VLOOKUP(CONCATENATE("BS-",$M42),Utilização_de_Taxa_de_Bancada!C$11:J$66,6,FALSE),"")</f>
        <v/>
      </c>
      <c r="G42" s="240" t="str">
        <f>IFERROR(VLOOKUP(CONCATENATE("BS-",$M42),Utilização_de_Taxa_de_Bancada!C$11:J$66,7,FALSE),"")</f>
        <v/>
      </c>
      <c r="H42" s="241" t="str">
        <f>IFERROR(VLOOKUP(CONCATENATE("BS-",$M42),Utilização_de_Taxa_de_Bancada!C$11:J$66,8,FALSE),"")</f>
        <v/>
      </c>
      <c r="I42" s="242"/>
      <c r="J42" s="1"/>
      <c r="K42" s="232"/>
      <c r="M42">
        <v>15</v>
      </c>
    </row>
    <row r="43" spans="1:13" ht="15.75" thickBot="1">
      <c r="A43" s="229"/>
      <c r="B43" s="1"/>
      <c r="C43" s="1"/>
      <c r="D43" s="237" t="str">
        <f>IFERROR(VLOOKUP(CONCATENATE("BS-",$M43),Utilização_de_Taxa_de_Bancada!C$11:J$66,4,FALSE),"")</f>
        <v/>
      </c>
      <c r="E43" s="238" t="str">
        <f>IFERROR(VLOOKUP(CONCATENATE("BS-",$M43),Utilização_de_Taxa_de_Bancada!C$11:J$66,5,FALSE),"")</f>
        <v/>
      </c>
      <c r="F43" s="239" t="str">
        <f>IFERROR(VLOOKUP(CONCATENATE("BS-",$M43),Utilização_de_Taxa_de_Bancada!C$11:J$66,6,FALSE),"")</f>
        <v/>
      </c>
      <c r="G43" s="240" t="str">
        <f>IFERROR(VLOOKUP(CONCATENATE("BS-",$M43),Utilização_de_Taxa_de_Bancada!C$11:J$66,7,FALSE),"")</f>
        <v/>
      </c>
      <c r="H43" s="241" t="str">
        <f>IFERROR(VLOOKUP(CONCATENATE("BS-",$M43),Utilização_de_Taxa_de_Bancada!C$11:J$66,8,FALSE),"")</f>
        <v/>
      </c>
      <c r="I43" s="242"/>
      <c r="J43" s="1"/>
      <c r="K43" s="232"/>
      <c r="M43">
        <v>16</v>
      </c>
    </row>
    <row r="44" spans="1:13" ht="15.75" thickBot="1">
      <c r="A44" s="229"/>
      <c r="B44" s="1"/>
      <c r="C44" s="1"/>
      <c r="D44" s="237" t="str">
        <f>IFERROR(VLOOKUP(CONCATENATE("BS-",$M44),Utilização_de_Taxa_de_Bancada!C$11:J$66,4,FALSE),"")</f>
        <v/>
      </c>
      <c r="E44" s="238" t="str">
        <f>IFERROR(VLOOKUP(CONCATENATE("BS-",$M44),Utilização_de_Taxa_de_Bancada!C$11:J$66,5,FALSE),"")</f>
        <v/>
      </c>
      <c r="F44" s="239" t="str">
        <f>IFERROR(VLOOKUP(CONCATENATE("BS-",$M44),Utilização_de_Taxa_de_Bancada!C$11:J$66,6,FALSE),"")</f>
        <v/>
      </c>
      <c r="G44" s="240" t="str">
        <f>IFERROR(VLOOKUP(CONCATENATE("BS-",$M44),Utilização_de_Taxa_de_Bancada!C$11:J$66,7,FALSE),"")</f>
        <v/>
      </c>
      <c r="H44" s="241" t="str">
        <f>IFERROR(VLOOKUP(CONCATENATE("BS-",$M44),Utilização_de_Taxa_de_Bancada!C$11:J$66,8,FALSE),"")</f>
        <v/>
      </c>
      <c r="I44" s="242"/>
      <c r="J44" s="1"/>
      <c r="K44" s="232"/>
      <c r="M44">
        <v>17</v>
      </c>
    </row>
    <row r="45" spans="1:13" ht="15.75" thickBot="1">
      <c r="A45" s="229"/>
      <c r="B45" s="1"/>
      <c r="C45" s="1"/>
      <c r="D45" s="237" t="str">
        <f>IFERROR(VLOOKUP(CONCATENATE("BS-",$M45),Utilização_de_Taxa_de_Bancada!C$11:J$66,4,FALSE),"")</f>
        <v/>
      </c>
      <c r="E45" s="238" t="str">
        <f>IFERROR(VLOOKUP(CONCATENATE("BS-",$M45),Utilização_de_Taxa_de_Bancada!C$11:J$66,5,FALSE),"")</f>
        <v/>
      </c>
      <c r="F45" s="239" t="str">
        <f>IFERROR(VLOOKUP(CONCATENATE("BS-",$M45),Utilização_de_Taxa_de_Bancada!C$11:J$66,6,FALSE),"")</f>
        <v/>
      </c>
      <c r="G45" s="240" t="str">
        <f>IFERROR(VLOOKUP(CONCATENATE("BS-",$M45),Utilização_de_Taxa_de_Bancada!C$11:J$66,7,FALSE),"")</f>
        <v/>
      </c>
      <c r="H45" s="241" t="str">
        <f>IFERROR(VLOOKUP(CONCATENATE("BS-",$M45),Utilização_de_Taxa_de_Bancada!C$11:J$66,8,FALSE),"")</f>
        <v/>
      </c>
      <c r="I45" s="242"/>
      <c r="J45" s="1"/>
      <c r="K45" s="232"/>
      <c r="M45">
        <v>18</v>
      </c>
    </row>
    <row r="46" spans="1:13" ht="15.75" thickBot="1">
      <c r="A46" s="229"/>
      <c r="B46" s="1"/>
      <c r="C46" s="1"/>
      <c r="D46" s="237" t="str">
        <f>IFERROR(VLOOKUP(CONCATENATE("BS-",$M46),Utilização_de_Taxa_de_Bancada!C$11:J$66,4,FALSE),"")</f>
        <v/>
      </c>
      <c r="E46" s="238" t="str">
        <f>IFERROR(VLOOKUP(CONCATENATE("BS-",$M46),Utilização_de_Taxa_de_Bancada!C$11:J$66,5,FALSE),"")</f>
        <v/>
      </c>
      <c r="F46" s="239" t="str">
        <f>IFERROR(VLOOKUP(CONCATENATE("BS-",$M46),Utilização_de_Taxa_de_Bancada!C$11:J$66,6,FALSE),"")</f>
        <v/>
      </c>
      <c r="G46" s="240" t="str">
        <f>IFERROR(VLOOKUP(CONCATENATE("BS-",$M46),Utilização_de_Taxa_de_Bancada!C$11:J$66,7,FALSE),"")</f>
        <v/>
      </c>
      <c r="H46" s="241" t="str">
        <f>IFERROR(VLOOKUP(CONCATENATE("BS-",$M46),Utilização_de_Taxa_de_Bancada!C$11:J$66,8,FALSE),"")</f>
        <v/>
      </c>
      <c r="I46" s="242"/>
      <c r="J46" s="1"/>
      <c r="K46" s="232"/>
      <c r="M46">
        <v>19</v>
      </c>
    </row>
    <row r="47" spans="1:13" ht="15.75" thickBot="1">
      <c r="A47" s="229"/>
      <c r="B47" s="1"/>
      <c r="C47" s="1"/>
      <c r="D47" s="237" t="str">
        <f>IFERROR(VLOOKUP(CONCATENATE("BS-",$M47),Utilização_de_Taxa_de_Bancada!C$11:J$66,4,FALSE),"")</f>
        <v/>
      </c>
      <c r="E47" s="238" t="str">
        <f>IFERROR(VLOOKUP(CONCATENATE("BS-",$M47),Utilização_de_Taxa_de_Bancada!C$11:J$66,5,FALSE),"")</f>
        <v/>
      </c>
      <c r="F47" s="239" t="str">
        <f>IFERROR(VLOOKUP(CONCATENATE("BS-",$M47),Utilização_de_Taxa_de_Bancada!C$11:J$66,6,FALSE),"")</f>
        <v/>
      </c>
      <c r="G47" s="240" t="str">
        <f>IFERROR(VLOOKUP(CONCATENATE("BS-",$M47),Utilização_de_Taxa_de_Bancada!C$11:J$66,7,FALSE),"")</f>
        <v/>
      </c>
      <c r="H47" s="241" t="str">
        <f>IFERROR(VLOOKUP(CONCATENATE("BS-",$M47),Utilização_de_Taxa_de_Bancada!C$11:J$66,8,FALSE),"")</f>
        <v/>
      </c>
      <c r="I47" s="242"/>
      <c r="J47" s="1"/>
      <c r="K47" s="232"/>
      <c r="M47">
        <v>20</v>
      </c>
    </row>
    <row r="48" spans="1:13" ht="15.75" thickBot="1">
      <c r="A48" s="229"/>
      <c r="B48" s="1"/>
      <c r="C48" s="1"/>
      <c r="D48" s="237" t="str">
        <f>IFERROR(VLOOKUP(CONCATENATE("BS-",$M48),Utilização_de_Taxa_de_Bancada!C$11:J$66,4,FALSE),"")</f>
        <v/>
      </c>
      <c r="E48" s="238" t="str">
        <f>IFERROR(VLOOKUP(CONCATENATE("BS-",$M48),Utilização_de_Taxa_de_Bancada!C$11:J$66,5,FALSE),"")</f>
        <v/>
      </c>
      <c r="F48" s="239" t="str">
        <f>IFERROR(VLOOKUP(CONCATENATE("BS-",$M48),Utilização_de_Taxa_de_Bancada!C$11:J$66,6,FALSE),"")</f>
        <v/>
      </c>
      <c r="G48" s="240" t="str">
        <f>IFERROR(VLOOKUP(CONCATENATE("BS-",$M48),Utilização_de_Taxa_de_Bancada!C$11:J$66,7,FALSE),"")</f>
        <v/>
      </c>
      <c r="H48" s="241" t="str">
        <f>IFERROR(VLOOKUP(CONCATENATE("BS-",$M48),Utilização_de_Taxa_de_Bancada!C$11:J$66,8,FALSE),"")</f>
        <v/>
      </c>
      <c r="I48" s="242"/>
      <c r="J48" s="1"/>
      <c r="K48" s="232"/>
      <c r="M48">
        <v>21</v>
      </c>
    </row>
    <row r="49" spans="1:13" ht="15.75" thickBot="1">
      <c r="A49" s="229"/>
      <c r="B49" s="1"/>
      <c r="C49" s="1"/>
      <c r="D49" s="237" t="str">
        <f>IFERROR(VLOOKUP(CONCATENATE("BS-",$M49),Utilização_de_Taxa_de_Bancada!C$11:J$66,4,FALSE),"")</f>
        <v/>
      </c>
      <c r="E49" s="238" t="str">
        <f>IFERROR(VLOOKUP(CONCATENATE("BS-",$M49),Utilização_de_Taxa_de_Bancada!C$11:J$66,5,FALSE),"")</f>
        <v/>
      </c>
      <c r="F49" s="239" t="str">
        <f>IFERROR(VLOOKUP(CONCATENATE("BS-",$M49),Utilização_de_Taxa_de_Bancada!C$11:J$66,6,FALSE),"")</f>
        <v/>
      </c>
      <c r="G49" s="240" t="str">
        <f>IFERROR(VLOOKUP(CONCATENATE("BS-",$M49),Utilização_de_Taxa_de_Bancada!C$11:J$66,7,FALSE),"")</f>
        <v/>
      </c>
      <c r="H49" s="241" t="str">
        <f>IFERROR(VLOOKUP(CONCATENATE("BS-",$M49),Utilização_de_Taxa_de_Bancada!C$11:J$66,8,FALSE),"")</f>
        <v/>
      </c>
      <c r="I49" s="242"/>
      <c r="J49" s="1"/>
      <c r="K49" s="232"/>
      <c r="M49">
        <v>22</v>
      </c>
    </row>
    <row r="50" spans="1:13" ht="15.75" thickBot="1">
      <c r="A50" s="229"/>
      <c r="B50" s="1"/>
      <c r="C50" s="1"/>
      <c r="D50" s="237" t="str">
        <f>IFERROR(VLOOKUP(CONCATENATE("BS-",$M50),Utilização_de_Taxa_de_Bancada!C$11:J$66,4,FALSE),"")</f>
        <v/>
      </c>
      <c r="E50" s="238" t="str">
        <f>IFERROR(VLOOKUP(CONCATENATE("BS-",$M50),Utilização_de_Taxa_de_Bancada!C$11:J$66,5,FALSE),"")</f>
        <v/>
      </c>
      <c r="F50" s="239" t="str">
        <f>IFERROR(VLOOKUP(CONCATENATE("BS-",$M50),Utilização_de_Taxa_de_Bancada!C$11:J$66,6,FALSE),"")</f>
        <v/>
      </c>
      <c r="G50" s="240" t="str">
        <f>IFERROR(VLOOKUP(CONCATENATE("BS-",$M50),Utilização_de_Taxa_de_Bancada!C$11:J$66,7,FALSE),"")</f>
        <v/>
      </c>
      <c r="H50" s="241" t="str">
        <f>IFERROR(VLOOKUP(CONCATENATE("BS-",$M50),Utilização_de_Taxa_de_Bancada!C$11:J$66,8,FALSE),"")</f>
        <v/>
      </c>
      <c r="I50" s="242"/>
      <c r="J50" s="1"/>
      <c r="K50" s="232"/>
      <c r="M50">
        <v>23</v>
      </c>
    </row>
    <row r="51" spans="1:13" ht="15.75" thickBot="1">
      <c r="A51" s="229"/>
      <c r="B51" s="1"/>
      <c r="C51" s="1"/>
      <c r="D51" s="237" t="str">
        <f>IFERROR(VLOOKUP(CONCATENATE("BS-",$M51),Utilização_de_Taxa_de_Bancada!C$11:J$66,4,FALSE),"")</f>
        <v/>
      </c>
      <c r="E51" s="238" t="str">
        <f>IFERROR(VLOOKUP(CONCATENATE("BS-",$M51),Utilização_de_Taxa_de_Bancada!C$11:J$66,5,FALSE),"")</f>
        <v/>
      </c>
      <c r="F51" s="239" t="str">
        <f>IFERROR(VLOOKUP(CONCATENATE("BS-",$M51),Utilização_de_Taxa_de_Bancada!C$11:J$66,6,FALSE),"")</f>
        <v/>
      </c>
      <c r="G51" s="240" t="str">
        <f>IFERROR(VLOOKUP(CONCATENATE("BS-",$M51),Utilização_de_Taxa_de_Bancada!C$11:J$66,7,FALSE),"")</f>
        <v/>
      </c>
      <c r="H51" s="241" t="str">
        <f>IFERROR(VLOOKUP(CONCATENATE("BS-",$M51),Utilização_de_Taxa_de_Bancada!C$11:J$66,8,FALSE),"")</f>
        <v/>
      </c>
      <c r="I51" s="242"/>
      <c r="J51" s="1"/>
      <c r="K51" s="232"/>
      <c r="M51">
        <v>24</v>
      </c>
    </row>
    <row r="52" spans="1:13" ht="15.75" thickBot="1">
      <c r="A52" s="229"/>
      <c r="B52" s="1"/>
      <c r="C52" s="1"/>
      <c r="D52" s="237" t="str">
        <f>IFERROR(VLOOKUP(CONCATENATE("BS-",$M52),Utilização_de_Taxa_de_Bancada!C$11:J$66,4,FALSE),"")</f>
        <v/>
      </c>
      <c r="E52" s="238" t="str">
        <f>IFERROR(VLOOKUP(CONCATENATE("BS-",$M52),Utilização_de_Taxa_de_Bancada!C$11:J$66,5,FALSE),"")</f>
        <v/>
      </c>
      <c r="F52" s="239" t="str">
        <f>IFERROR(VLOOKUP(CONCATENATE("BS-",$M52),Utilização_de_Taxa_de_Bancada!C$11:J$66,6,FALSE),"")</f>
        <v/>
      </c>
      <c r="G52" s="240" t="str">
        <f>IFERROR(VLOOKUP(CONCATENATE("BS-",$M52),Utilização_de_Taxa_de_Bancada!C$11:J$66,7,FALSE),"")</f>
        <v/>
      </c>
      <c r="H52" s="241" t="str">
        <f>IFERROR(VLOOKUP(CONCATENATE("BS-",$M52),Utilização_de_Taxa_de_Bancada!C$11:J$66,8,FALSE),"")</f>
        <v/>
      </c>
      <c r="I52" s="242"/>
      <c r="J52" s="1"/>
      <c r="K52" s="232"/>
      <c r="M52">
        <v>25</v>
      </c>
    </row>
    <row r="53" spans="1:13" ht="15.75" thickBot="1">
      <c r="A53" s="229"/>
      <c r="B53" s="244"/>
      <c r="C53" s="1"/>
      <c r="D53" s="237" t="str">
        <f>IFERROR(VLOOKUP(CONCATENATE("BS-",$M53),Utilização_de_Taxa_de_Bancada!C$11:J$66,4,FALSE),"")</f>
        <v/>
      </c>
      <c r="E53" s="238" t="str">
        <f>IFERROR(VLOOKUP(CONCATENATE("BS-",$M53),Utilização_de_Taxa_de_Bancada!C$11:J$66,5,FALSE),"")</f>
        <v/>
      </c>
      <c r="F53" s="239" t="str">
        <f>IFERROR(VLOOKUP(CONCATENATE("BS-",$M53),Utilização_de_Taxa_de_Bancada!C$11:J$66,6,FALSE),"")</f>
        <v/>
      </c>
      <c r="G53" s="240" t="str">
        <f>IFERROR(VLOOKUP(CONCATENATE("BS-",$M53),Utilização_de_Taxa_de_Bancada!C$11:J$66,7,FALSE),"")</f>
        <v/>
      </c>
      <c r="H53" s="241" t="str">
        <f>IFERROR(VLOOKUP(CONCATENATE("BS-",$M53),Utilização_de_Taxa_de_Bancada!C$11:J$66,8,FALSE),"")</f>
        <v/>
      </c>
      <c r="I53" s="242"/>
      <c r="J53" s="1"/>
      <c r="K53" s="232"/>
      <c r="M53">
        <v>26</v>
      </c>
    </row>
    <row r="54" spans="1:13" ht="15.75" thickBot="1">
      <c r="A54" s="229"/>
      <c r="B54" s="244"/>
      <c r="C54" s="1"/>
      <c r="D54" s="237" t="str">
        <f>IFERROR(VLOOKUP(CONCATENATE("BS-",$M54),Utilização_de_Taxa_de_Bancada!C$11:J$66,4,FALSE),"")</f>
        <v/>
      </c>
      <c r="E54" s="238" t="str">
        <f>IFERROR(VLOOKUP(CONCATENATE("BS-",$M54),Utilização_de_Taxa_de_Bancada!C$11:J$66,5,FALSE),"")</f>
        <v/>
      </c>
      <c r="F54" s="239" t="str">
        <f>IFERROR(VLOOKUP(CONCATENATE("BS-",$M54),Utilização_de_Taxa_de_Bancada!C$11:J$66,6,FALSE),"")</f>
        <v/>
      </c>
      <c r="G54" s="240" t="str">
        <f>IFERROR(VLOOKUP(CONCATENATE("BS-",$M54),Utilização_de_Taxa_de_Bancada!C$11:J$66,7,FALSE),"")</f>
        <v/>
      </c>
      <c r="H54" s="241" t="str">
        <f>IFERROR(VLOOKUP(CONCATENATE("BS-",$M54),Utilização_de_Taxa_de_Bancada!C$11:J$66,8,FALSE),"")</f>
        <v/>
      </c>
      <c r="I54" s="242"/>
      <c r="J54" s="1"/>
      <c r="K54" s="232"/>
      <c r="M54">
        <v>27</v>
      </c>
    </row>
    <row r="55" spans="1:13" ht="15.75" thickBot="1">
      <c r="A55" s="229"/>
      <c r="B55" s="244"/>
      <c r="C55" s="1"/>
      <c r="D55" s="237" t="str">
        <f>IFERROR(VLOOKUP(CONCATENATE("BS-",$M55),Utilização_de_Taxa_de_Bancada!C$11:J$66,4,FALSE),"")</f>
        <v/>
      </c>
      <c r="E55" s="238" t="str">
        <f>IFERROR(VLOOKUP(CONCATENATE("BS-",$M55),Utilização_de_Taxa_de_Bancada!C$11:J$66,5,FALSE),"")</f>
        <v/>
      </c>
      <c r="F55" s="239" t="str">
        <f>IFERROR(VLOOKUP(CONCATENATE("BS-",$M55),Utilização_de_Taxa_de_Bancada!C$11:J$66,6,FALSE),"")</f>
        <v/>
      </c>
      <c r="G55" s="240" t="str">
        <f>IFERROR(VLOOKUP(CONCATENATE("BS-",$M55),Utilização_de_Taxa_de_Bancada!C$11:J$66,7,FALSE),"")</f>
        <v/>
      </c>
      <c r="H55" s="241" t="str">
        <f>IFERROR(VLOOKUP(CONCATENATE("BS-",$M55),Utilização_de_Taxa_de_Bancada!C$11:J$66,8,FALSE),"")</f>
        <v/>
      </c>
      <c r="I55" s="242"/>
      <c r="J55" s="1"/>
      <c r="K55" s="232"/>
      <c r="M55">
        <v>28</v>
      </c>
    </row>
    <row r="56" spans="1:13" ht="15.75" thickBot="1">
      <c r="A56" s="229"/>
      <c r="B56" s="244"/>
      <c r="C56" s="1"/>
      <c r="D56" s="237" t="str">
        <f>IFERROR(VLOOKUP(CONCATENATE("BS-",$M56),Utilização_de_Taxa_de_Bancada!C$11:J$66,4,FALSE),"")</f>
        <v/>
      </c>
      <c r="E56" s="238" t="str">
        <f>IFERROR(VLOOKUP(CONCATENATE("BS-",$M56),Utilização_de_Taxa_de_Bancada!C$11:J$66,5,FALSE),"")</f>
        <v/>
      </c>
      <c r="F56" s="239" t="str">
        <f>IFERROR(VLOOKUP(CONCATENATE("BS-",$M56),Utilização_de_Taxa_de_Bancada!C$11:J$66,6,FALSE),"")</f>
        <v/>
      </c>
      <c r="G56" s="240" t="str">
        <f>IFERROR(VLOOKUP(CONCATENATE("BS-",$M56),Utilização_de_Taxa_de_Bancada!C$11:J$66,7,FALSE),"")</f>
        <v/>
      </c>
      <c r="H56" s="241" t="str">
        <f>IFERROR(VLOOKUP(CONCATENATE("BS-",$M56),Utilização_de_Taxa_de_Bancada!C$11:J$66,8,FALSE),"")</f>
        <v/>
      </c>
      <c r="I56" s="242"/>
      <c r="J56" s="1"/>
      <c r="K56" s="232"/>
      <c r="M56">
        <v>29</v>
      </c>
    </row>
    <row r="57" spans="1:13" ht="15.75" thickBot="1">
      <c r="A57" s="229"/>
      <c r="B57" s="244"/>
      <c r="C57" s="1"/>
      <c r="D57" s="237" t="str">
        <f>IFERROR(VLOOKUP(CONCATENATE("BS-",$M57),Utilização_de_Taxa_de_Bancada!C$11:J$66,4,FALSE),"")</f>
        <v/>
      </c>
      <c r="E57" s="238" t="str">
        <f>IFERROR(VLOOKUP(CONCATENATE("BS-",$M57),Utilização_de_Taxa_de_Bancada!C$11:J$66,5,FALSE),"")</f>
        <v/>
      </c>
      <c r="F57" s="239" t="str">
        <f>IFERROR(VLOOKUP(CONCATENATE("BS-",$M57),Utilização_de_Taxa_de_Bancada!C$11:J$66,6,FALSE),"")</f>
        <v/>
      </c>
      <c r="G57" s="240" t="str">
        <f>IFERROR(VLOOKUP(CONCATENATE("BS-",$M57),Utilização_de_Taxa_de_Bancada!C$11:J$66,7,FALSE),"")</f>
        <v/>
      </c>
      <c r="H57" s="241" t="str">
        <f>IFERROR(VLOOKUP(CONCATENATE("BS-",$M57),Utilização_de_Taxa_de_Bancada!C$11:J$66,8,FALSE),"")</f>
        <v/>
      </c>
      <c r="I57" s="242"/>
      <c r="J57" s="1"/>
      <c r="K57" s="232"/>
      <c r="M57">
        <v>30</v>
      </c>
    </row>
    <row r="58" spans="1:13" ht="15.75" thickBot="1">
      <c r="A58" s="229"/>
      <c r="B58" s="244"/>
      <c r="C58" s="1"/>
      <c r="D58" s="237" t="str">
        <f>IFERROR(VLOOKUP(CONCATENATE("BS-",$M58),Utilização_de_Taxa_de_Bancada!C$11:J$66,4,FALSE),"")</f>
        <v/>
      </c>
      <c r="E58" s="238" t="str">
        <f>IFERROR(VLOOKUP(CONCATENATE("BS-",$M58),Utilização_de_Taxa_de_Bancada!C$11:J$66,5,FALSE),"")</f>
        <v/>
      </c>
      <c r="F58" s="239" t="str">
        <f>IFERROR(VLOOKUP(CONCATENATE("BS-",$M58),Utilização_de_Taxa_de_Bancada!C$11:J$66,6,FALSE),"")</f>
        <v/>
      </c>
      <c r="G58" s="240" t="str">
        <f>IFERROR(VLOOKUP(CONCATENATE("BS-",$M58),Utilização_de_Taxa_de_Bancada!C$11:J$66,7,FALSE),"")</f>
        <v/>
      </c>
      <c r="H58" s="241" t="str">
        <f>IFERROR(VLOOKUP(CONCATENATE("BS-",$M58),Utilização_de_Taxa_de_Bancada!C$11:J$66,8,FALSE),"")</f>
        <v/>
      </c>
      <c r="I58" s="242"/>
      <c r="J58" s="1"/>
      <c r="K58" s="232"/>
      <c r="M58">
        <v>31</v>
      </c>
    </row>
    <row r="59" spans="1:13" ht="15.75" thickBot="1">
      <c r="A59" s="229"/>
      <c r="B59" s="244"/>
      <c r="C59" s="1"/>
      <c r="D59" s="237" t="str">
        <f>IFERROR(VLOOKUP(CONCATENATE("BS-",$M59),Utilização_de_Taxa_de_Bancada!C$11:J$66,4,FALSE),"")</f>
        <v/>
      </c>
      <c r="E59" s="238" t="str">
        <f>IFERROR(VLOOKUP(CONCATENATE("BS-",$M59),Utilização_de_Taxa_de_Bancada!C$11:J$66,5,FALSE),"")</f>
        <v/>
      </c>
      <c r="F59" s="239" t="str">
        <f>IFERROR(VLOOKUP(CONCATENATE("BS-",$M59),Utilização_de_Taxa_de_Bancada!C$11:J$66,6,FALSE),"")</f>
        <v/>
      </c>
      <c r="G59" s="240" t="str">
        <f>IFERROR(VLOOKUP(CONCATENATE("BS-",$M59),Utilização_de_Taxa_de_Bancada!C$11:J$66,7,FALSE),"")</f>
        <v/>
      </c>
      <c r="H59" s="241" t="str">
        <f>IFERROR(VLOOKUP(CONCATENATE("BS-",$M59),Utilização_de_Taxa_de_Bancada!C$11:J$66,8,FALSE),"")</f>
        <v/>
      </c>
      <c r="I59" s="242"/>
      <c r="J59" s="1"/>
      <c r="K59" s="232"/>
      <c r="M59">
        <v>32</v>
      </c>
    </row>
    <row r="60" spans="1:13" ht="15.75" thickBot="1">
      <c r="A60" s="229"/>
      <c r="B60" s="244"/>
      <c r="C60" s="1"/>
      <c r="D60" s="237" t="str">
        <f>IFERROR(VLOOKUP(CONCATENATE("BS-",$M60),Utilização_de_Taxa_de_Bancada!C$11:J$66,4,FALSE),"")</f>
        <v/>
      </c>
      <c r="E60" s="238" t="str">
        <f>IFERROR(VLOOKUP(CONCATENATE("BS-",$M60),Utilização_de_Taxa_de_Bancada!C$11:J$66,5,FALSE),"")</f>
        <v/>
      </c>
      <c r="F60" s="239" t="str">
        <f>IFERROR(VLOOKUP(CONCATENATE("BS-",$M60),Utilização_de_Taxa_de_Bancada!C$11:J$66,6,FALSE),"")</f>
        <v/>
      </c>
      <c r="G60" s="240" t="str">
        <f>IFERROR(VLOOKUP(CONCATENATE("BS-",$M60),Utilização_de_Taxa_de_Bancada!C$11:J$66,7,FALSE),"")</f>
        <v/>
      </c>
      <c r="H60" s="241" t="str">
        <f>IFERROR(VLOOKUP(CONCATENATE("BS-",$M60),Utilização_de_Taxa_de_Bancada!C$11:J$66,8,FALSE),"")</f>
        <v/>
      </c>
      <c r="I60" s="242"/>
      <c r="J60" s="1"/>
      <c r="K60" s="232"/>
      <c r="M60">
        <v>33</v>
      </c>
    </row>
    <row r="61" spans="1:13" ht="15.75" thickBot="1">
      <c r="A61" s="229"/>
      <c r="B61" s="244"/>
      <c r="C61" s="1"/>
      <c r="D61" s="237" t="str">
        <f>IFERROR(VLOOKUP(CONCATENATE("BS-",$M61),Utilização_de_Taxa_de_Bancada!C$11:J$66,4,FALSE),"")</f>
        <v/>
      </c>
      <c r="E61" s="238" t="str">
        <f>IFERROR(VLOOKUP(CONCATENATE("BS-",$M61),Utilização_de_Taxa_de_Bancada!C$11:J$66,5,FALSE),"")</f>
        <v/>
      </c>
      <c r="F61" s="239" t="str">
        <f>IFERROR(VLOOKUP(CONCATENATE("BS-",$M61),Utilização_de_Taxa_de_Bancada!C$11:J$66,6,FALSE),"")</f>
        <v/>
      </c>
      <c r="G61" s="240" t="str">
        <f>IFERROR(VLOOKUP(CONCATENATE("BS-",$M61),Utilização_de_Taxa_de_Bancada!C$11:J$66,7,FALSE),"")</f>
        <v/>
      </c>
      <c r="H61" s="241" t="str">
        <f>IFERROR(VLOOKUP(CONCATENATE("BS-",$M61),Utilização_de_Taxa_de_Bancada!C$11:J$66,8,FALSE),"")</f>
        <v/>
      </c>
      <c r="I61" s="242"/>
      <c r="J61" s="1"/>
      <c r="K61" s="232"/>
      <c r="M61">
        <v>34</v>
      </c>
    </row>
    <row r="62" spans="1:13" ht="15.75" thickBot="1">
      <c r="A62" s="229"/>
      <c r="B62" s="244"/>
      <c r="C62" s="1"/>
      <c r="D62" s="237" t="str">
        <f>IFERROR(VLOOKUP(CONCATENATE("BS-",$M62),Utilização_de_Taxa_de_Bancada!C$11:J$66,4,FALSE),"")</f>
        <v/>
      </c>
      <c r="E62" s="238" t="str">
        <f>IFERROR(VLOOKUP(CONCATENATE("BS-",$M62),Utilização_de_Taxa_de_Bancada!C$11:J$66,5,FALSE),"")</f>
        <v/>
      </c>
      <c r="F62" s="239" t="str">
        <f>IFERROR(VLOOKUP(CONCATENATE("BS-",$M62),Utilização_de_Taxa_de_Bancada!C$11:J$66,6,FALSE),"")</f>
        <v/>
      </c>
      <c r="G62" s="240" t="str">
        <f>IFERROR(VLOOKUP(CONCATENATE("BS-",$M62),Utilização_de_Taxa_de_Bancada!C$11:J$66,7,FALSE),"")</f>
        <v/>
      </c>
      <c r="H62" s="241" t="str">
        <f>IFERROR(VLOOKUP(CONCATENATE("BS-",$M62),Utilização_de_Taxa_de_Bancada!C$11:J$66,8,FALSE),"")</f>
        <v/>
      </c>
      <c r="I62" s="242"/>
      <c r="J62" s="1"/>
      <c r="K62" s="232"/>
      <c r="M62">
        <v>35</v>
      </c>
    </row>
    <row r="63" spans="1:13" ht="15.75" thickBot="1">
      <c r="A63" s="229"/>
      <c r="B63" s="244"/>
      <c r="C63" s="1"/>
      <c r="D63" s="237" t="str">
        <f>IFERROR(VLOOKUP(CONCATENATE("BS-",$M63),Utilização_de_Taxa_de_Bancada!C$11:J$66,4,FALSE),"")</f>
        <v/>
      </c>
      <c r="E63" s="238" t="str">
        <f>IFERROR(VLOOKUP(CONCATENATE("BS-",$M63),Utilização_de_Taxa_de_Bancada!C$11:J$66,5,FALSE),"")</f>
        <v/>
      </c>
      <c r="F63" s="239" t="str">
        <f>IFERROR(VLOOKUP(CONCATENATE("BS-",$M63),Utilização_de_Taxa_de_Bancada!C$11:J$66,6,FALSE),"")</f>
        <v/>
      </c>
      <c r="G63" s="240" t="str">
        <f>IFERROR(VLOOKUP(CONCATENATE("BS-",$M63),Utilização_de_Taxa_de_Bancada!C$11:J$66,7,FALSE),"")</f>
        <v/>
      </c>
      <c r="H63" s="241" t="str">
        <f>IFERROR(VLOOKUP(CONCATENATE("BS-",$M63),Utilização_de_Taxa_de_Bancada!C$11:J$66,8,FALSE),"")</f>
        <v/>
      </c>
      <c r="I63" s="242"/>
      <c r="J63" s="1"/>
      <c r="K63" s="232"/>
      <c r="M63">
        <v>36</v>
      </c>
    </row>
    <row r="64" spans="1:13" ht="15.75" thickBot="1">
      <c r="A64" s="229"/>
      <c r="B64" s="244"/>
      <c r="C64" s="1"/>
      <c r="D64" s="237" t="str">
        <f>IFERROR(VLOOKUP(CONCATENATE("BS-",$M64),Utilização_de_Taxa_de_Bancada!C$11:J$66,4,FALSE),"")</f>
        <v/>
      </c>
      <c r="E64" s="238" t="str">
        <f>IFERROR(VLOOKUP(CONCATENATE("BS-",$M64),Utilização_de_Taxa_de_Bancada!C$11:J$66,5,FALSE),"")</f>
        <v/>
      </c>
      <c r="F64" s="239" t="str">
        <f>IFERROR(VLOOKUP(CONCATENATE("BS-",$M64),Utilização_de_Taxa_de_Bancada!C$11:J$66,6,FALSE),"")</f>
        <v/>
      </c>
      <c r="G64" s="240" t="str">
        <f>IFERROR(VLOOKUP(CONCATENATE("BS-",$M64),Utilização_de_Taxa_de_Bancada!C$11:J$66,7,FALSE),"")</f>
        <v/>
      </c>
      <c r="H64" s="241" t="str">
        <f>IFERROR(VLOOKUP(CONCATENATE("BS-",$M64),Utilização_de_Taxa_de_Bancada!C$11:J$66,8,FALSE),"")</f>
        <v/>
      </c>
      <c r="I64" s="242"/>
      <c r="J64" s="1"/>
      <c r="K64" s="232"/>
      <c r="M64">
        <v>37</v>
      </c>
    </row>
    <row r="65" spans="1:13" ht="15.75" thickBot="1">
      <c r="A65" s="229"/>
      <c r="B65" s="244"/>
      <c r="C65" s="1"/>
      <c r="D65" s="237" t="str">
        <f>IFERROR(VLOOKUP(CONCATENATE("BS-",$M65),Utilização_de_Taxa_de_Bancada!C$11:J$66,4,FALSE),"")</f>
        <v/>
      </c>
      <c r="E65" s="238" t="str">
        <f>IFERROR(VLOOKUP(CONCATENATE("BS-",$M65),Utilização_de_Taxa_de_Bancada!C$11:J$66,5,FALSE),"")</f>
        <v/>
      </c>
      <c r="F65" s="239" t="str">
        <f>IFERROR(VLOOKUP(CONCATENATE("BS-",$M65),Utilização_de_Taxa_de_Bancada!C$11:J$66,6,FALSE),"")</f>
        <v/>
      </c>
      <c r="G65" s="240" t="str">
        <f>IFERROR(VLOOKUP(CONCATENATE("BS-",$M65),Utilização_de_Taxa_de_Bancada!C$11:J$66,7,FALSE),"")</f>
        <v/>
      </c>
      <c r="H65" s="241" t="str">
        <f>IFERROR(VLOOKUP(CONCATENATE("BS-",$M65),Utilização_de_Taxa_de_Bancada!C$11:J$66,8,FALSE),"")</f>
        <v/>
      </c>
      <c r="I65" s="242"/>
      <c r="J65" s="1"/>
      <c r="K65" s="232"/>
      <c r="M65">
        <v>38</v>
      </c>
    </row>
    <row r="66" spans="1:13" ht="15.75" thickBot="1">
      <c r="A66" s="229"/>
      <c r="B66" s="244"/>
      <c r="C66" s="1"/>
      <c r="D66" s="237" t="str">
        <f>IFERROR(VLOOKUP(CONCATENATE("BS-",$M66),Utilização_de_Taxa_de_Bancada!C$11:J$66,4,FALSE),"")</f>
        <v/>
      </c>
      <c r="E66" s="238" t="str">
        <f>IFERROR(VLOOKUP(CONCATENATE("BS-",$M66),Utilização_de_Taxa_de_Bancada!C$11:J$66,5,FALSE),"")</f>
        <v/>
      </c>
      <c r="F66" s="239" t="str">
        <f>IFERROR(VLOOKUP(CONCATENATE("BS-",$M66),Utilização_de_Taxa_de_Bancada!C$11:J$66,6,FALSE),"")</f>
        <v/>
      </c>
      <c r="G66" s="240" t="str">
        <f>IFERROR(VLOOKUP(CONCATENATE("BS-",$M66),Utilização_de_Taxa_de_Bancada!C$11:J$66,7,FALSE),"")</f>
        <v/>
      </c>
      <c r="H66" s="241" t="str">
        <f>IFERROR(VLOOKUP(CONCATENATE("BS-",$M66),Utilização_de_Taxa_de_Bancada!C$11:J$66,8,FALSE),"")</f>
        <v/>
      </c>
      <c r="I66" s="242"/>
      <c r="J66" s="1"/>
      <c r="K66" s="232"/>
      <c r="M66">
        <v>39</v>
      </c>
    </row>
    <row r="67" spans="1:13" ht="15.75" thickBot="1">
      <c r="A67" s="229"/>
      <c r="B67" s="244"/>
      <c r="C67" s="1"/>
      <c r="D67" s="237" t="str">
        <f>IFERROR(VLOOKUP(CONCATENATE("BS-",$M67),Utilização_de_Taxa_de_Bancada!C$11:J$66,4,FALSE),"")</f>
        <v/>
      </c>
      <c r="E67" s="238" t="str">
        <f>IFERROR(VLOOKUP(CONCATENATE("BS-",$M67),Utilização_de_Taxa_de_Bancada!C$11:J$66,5,FALSE),"")</f>
        <v/>
      </c>
      <c r="F67" s="239" t="str">
        <f>IFERROR(VLOOKUP(CONCATENATE("BS-",$M67),Utilização_de_Taxa_de_Bancada!C$11:J$66,6,FALSE),"")</f>
        <v/>
      </c>
      <c r="G67" s="240" t="str">
        <f>IFERROR(VLOOKUP(CONCATENATE("BS-",$M67),Utilização_de_Taxa_de_Bancada!C$11:J$66,7,FALSE),"")</f>
        <v/>
      </c>
      <c r="H67" s="241" t="str">
        <f>IFERROR(VLOOKUP(CONCATENATE("BS-",$M67),Utilização_de_Taxa_de_Bancada!C$11:J$66,8,FALSE),"")</f>
        <v/>
      </c>
      <c r="I67" s="242"/>
      <c r="J67" s="1"/>
      <c r="K67" s="232"/>
      <c r="M67">
        <v>40</v>
      </c>
    </row>
    <row r="68" spans="1:13" ht="15.75" thickBot="1">
      <c r="A68" s="229"/>
      <c r="B68" s="244"/>
      <c r="C68" s="244"/>
      <c r="D68" s="237" t="str">
        <f>IFERROR(VLOOKUP(CONCATENATE("BS-",$M68),Utilização_de_Taxa_de_Bancada!C$11:J$66,4,FALSE),"")</f>
        <v/>
      </c>
      <c r="E68" s="238" t="str">
        <f>IFERROR(VLOOKUP(CONCATENATE("BS-",$M68),Utilização_de_Taxa_de_Bancada!C$11:J$66,5,FALSE),"")</f>
        <v/>
      </c>
      <c r="F68" s="239" t="str">
        <f>IFERROR(VLOOKUP(CONCATENATE("BS-",$M68),Utilização_de_Taxa_de_Bancada!C$11:J$66,6,FALSE),"")</f>
        <v/>
      </c>
      <c r="G68" s="240" t="str">
        <f>IFERROR(VLOOKUP(CONCATENATE("BS-",$M68),Utilização_de_Taxa_de_Bancada!C$11:J$66,7,FALSE),"")</f>
        <v/>
      </c>
      <c r="H68" s="241" t="str">
        <f>IFERROR(VLOOKUP(CONCATENATE("BS-",$M68),Utilização_de_Taxa_de_Bancada!C$11:J$66,8,FALSE),"")</f>
        <v/>
      </c>
      <c r="I68" s="242"/>
      <c r="J68" s="1"/>
      <c r="K68" s="232"/>
      <c r="M68">
        <v>41</v>
      </c>
    </row>
    <row r="69" spans="1:13" ht="15.75" thickBot="1">
      <c r="A69" s="229"/>
      <c r="B69" s="244"/>
      <c r="C69" s="244"/>
      <c r="D69" s="237" t="str">
        <f>IFERROR(VLOOKUP(CONCATENATE("BS-",$M69),Utilização_de_Taxa_de_Bancada!C$11:J$66,4,FALSE),"")</f>
        <v/>
      </c>
      <c r="E69" s="238" t="str">
        <f>IFERROR(VLOOKUP(CONCATENATE("BS-",$M69),Utilização_de_Taxa_de_Bancada!C$11:J$66,5,FALSE),"")</f>
        <v/>
      </c>
      <c r="F69" s="239" t="str">
        <f>IFERROR(VLOOKUP(CONCATENATE("BS-",$M69),Utilização_de_Taxa_de_Bancada!C$11:J$66,6,FALSE),"")</f>
        <v/>
      </c>
      <c r="G69" s="240" t="str">
        <f>IFERROR(VLOOKUP(CONCATENATE("BS-",$M69),Utilização_de_Taxa_de_Bancada!C$11:J$66,7,FALSE),"")</f>
        <v/>
      </c>
      <c r="H69" s="241" t="str">
        <f>IFERROR(VLOOKUP(CONCATENATE("BS-",$M69),Utilização_de_Taxa_de_Bancada!C$11:J$66,8,FALSE),"")</f>
        <v/>
      </c>
      <c r="I69" s="242"/>
      <c r="J69" s="1"/>
      <c r="K69" s="232"/>
      <c r="M69">
        <v>42</v>
      </c>
    </row>
    <row r="70" spans="1:13" ht="15.75" thickBot="1">
      <c r="A70" s="229"/>
      <c r="B70" s="244"/>
      <c r="C70" s="244"/>
      <c r="D70" s="237" t="str">
        <f>IFERROR(VLOOKUP(CONCATENATE("BS-",$M70),Utilização_de_Taxa_de_Bancada!C$11:J$66,4,FALSE),"")</f>
        <v/>
      </c>
      <c r="E70" s="238" t="str">
        <f>IFERROR(VLOOKUP(CONCATENATE("BS-",$M70),Utilização_de_Taxa_de_Bancada!C$11:J$66,5,FALSE),"")</f>
        <v/>
      </c>
      <c r="F70" s="239" t="str">
        <f>IFERROR(VLOOKUP(CONCATENATE("BS-",$M70),Utilização_de_Taxa_de_Bancada!C$11:J$66,6,FALSE),"")</f>
        <v/>
      </c>
      <c r="G70" s="240" t="str">
        <f>IFERROR(VLOOKUP(CONCATENATE("BS-",$M70),Utilização_de_Taxa_de_Bancada!C$11:J$66,7,FALSE),"")</f>
        <v/>
      </c>
      <c r="H70" s="241" t="str">
        <f>IFERROR(VLOOKUP(CONCATENATE("BS-",$M70),Utilização_de_Taxa_de_Bancada!C$11:J$66,8,FALSE),"")</f>
        <v/>
      </c>
      <c r="I70" s="242"/>
      <c r="J70" s="1"/>
      <c r="K70" s="232"/>
      <c r="M70">
        <v>43</v>
      </c>
    </row>
    <row r="71" spans="1:13" ht="15.75" thickBot="1">
      <c r="A71" s="229"/>
      <c r="B71" s="244"/>
      <c r="C71" s="244"/>
      <c r="D71" s="237" t="str">
        <f>IFERROR(VLOOKUP(CONCATENATE("BS-",$M71),Utilização_de_Taxa_de_Bancada!C$11:J$66,4,FALSE),"")</f>
        <v/>
      </c>
      <c r="E71" s="238" t="str">
        <f>IFERROR(VLOOKUP(CONCATENATE("BS-",$M71),Utilização_de_Taxa_de_Bancada!C$11:J$66,5,FALSE),"")</f>
        <v/>
      </c>
      <c r="F71" s="239" t="str">
        <f>IFERROR(VLOOKUP(CONCATENATE("BS-",$M71),Utilização_de_Taxa_de_Bancada!C$11:J$66,6,FALSE),"")</f>
        <v/>
      </c>
      <c r="G71" s="240" t="str">
        <f>IFERROR(VLOOKUP(CONCATENATE("BS-",$M71),Utilização_de_Taxa_de_Bancada!C$11:J$66,7,FALSE),"")</f>
        <v/>
      </c>
      <c r="H71" s="241" t="str">
        <f>IFERROR(VLOOKUP(CONCATENATE("BS-",$M71),Utilização_de_Taxa_de_Bancada!C$11:J$66,8,FALSE),"")</f>
        <v/>
      </c>
      <c r="I71" s="242"/>
      <c r="J71" s="1"/>
      <c r="K71" s="232"/>
      <c r="M71">
        <v>44</v>
      </c>
    </row>
    <row r="72" spans="1:13" ht="15.75" thickBot="1">
      <c r="A72" s="229"/>
      <c r="B72" s="244"/>
      <c r="C72" s="244"/>
      <c r="D72" s="237" t="str">
        <f>IFERROR(VLOOKUP(CONCATENATE("BS-",$M72),Utilização_de_Taxa_de_Bancada!C$11:J$66,4,FALSE),"")</f>
        <v/>
      </c>
      <c r="E72" s="238" t="str">
        <f>IFERROR(VLOOKUP(CONCATENATE("BS-",$M72),Utilização_de_Taxa_de_Bancada!C$11:J$66,5,FALSE),"")</f>
        <v/>
      </c>
      <c r="F72" s="239" t="str">
        <f>IFERROR(VLOOKUP(CONCATENATE("BS-",$M72),Utilização_de_Taxa_de_Bancada!C$11:J$66,6,FALSE),"")</f>
        <v/>
      </c>
      <c r="G72" s="240" t="str">
        <f>IFERROR(VLOOKUP(CONCATENATE("BS-",$M72),Utilização_de_Taxa_de_Bancada!C$11:J$66,7,FALSE),"")</f>
        <v/>
      </c>
      <c r="H72" s="241" t="str">
        <f>IFERROR(VLOOKUP(CONCATENATE("BS-",$M72),Utilização_de_Taxa_de_Bancada!C$11:J$66,8,FALSE),"")</f>
        <v/>
      </c>
      <c r="I72" s="242"/>
      <c r="J72" s="1"/>
      <c r="K72" s="232"/>
      <c r="M72">
        <v>45</v>
      </c>
    </row>
    <row r="73" spans="1:13" ht="15.75" thickBot="1">
      <c r="A73" s="229"/>
      <c r="B73" s="244"/>
      <c r="C73" s="244"/>
      <c r="D73" s="237" t="str">
        <f>IFERROR(VLOOKUP(CONCATENATE("BS-",$M73),Utilização_de_Taxa_de_Bancada!C$11:J$66,4,FALSE),"")</f>
        <v/>
      </c>
      <c r="E73" s="238" t="str">
        <f>IFERROR(VLOOKUP(CONCATENATE("BS-",$M73),Utilização_de_Taxa_de_Bancada!C$11:J$66,5,FALSE),"")</f>
        <v/>
      </c>
      <c r="F73" s="239" t="str">
        <f>IFERROR(VLOOKUP(CONCATENATE("BS-",$M73),Utilização_de_Taxa_de_Bancada!C$11:J$66,6,FALSE),"")</f>
        <v/>
      </c>
      <c r="G73" s="240" t="str">
        <f>IFERROR(VLOOKUP(CONCATENATE("BS-",$M73),Utilização_de_Taxa_de_Bancada!C$11:J$66,7,FALSE),"")</f>
        <v/>
      </c>
      <c r="H73" s="241" t="str">
        <f>IFERROR(VLOOKUP(CONCATENATE("BS-",$M73),Utilização_de_Taxa_de_Bancada!C$11:J$66,8,FALSE),"")</f>
        <v/>
      </c>
      <c r="I73" s="242"/>
      <c r="J73" s="1"/>
      <c r="K73" s="232"/>
      <c r="M73">
        <v>46</v>
      </c>
    </row>
    <row r="74" spans="1:13" ht="15.75" thickBot="1">
      <c r="A74" s="229"/>
      <c r="B74" s="244"/>
      <c r="C74" s="244"/>
      <c r="D74" s="237" t="str">
        <f>IFERROR(VLOOKUP(CONCATENATE("BS-",$M74),Utilização_de_Taxa_de_Bancada!C$11:J$66,4,FALSE),"")</f>
        <v/>
      </c>
      <c r="E74" s="238" t="str">
        <f>IFERROR(VLOOKUP(CONCATENATE("BS-",$M74),Utilização_de_Taxa_de_Bancada!C$11:J$66,5,FALSE),"")</f>
        <v/>
      </c>
      <c r="F74" s="239" t="str">
        <f>IFERROR(VLOOKUP(CONCATENATE("BS-",$M74),Utilização_de_Taxa_de_Bancada!C$11:J$66,6,FALSE),"")</f>
        <v/>
      </c>
      <c r="G74" s="240" t="str">
        <f>IFERROR(VLOOKUP(CONCATENATE("BS-",$M74),Utilização_de_Taxa_de_Bancada!C$11:J$66,7,FALSE),"")</f>
        <v/>
      </c>
      <c r="H74" s="241" t="str">
        <f>IFERROR(VLOOKUP(CONCATENATE("BS-",$M74),Utilização_de_Taxa_de_Bancada!C$11:J$66,8,FALSE),"")</f>
        <v/>
      </c>
      <c r="I74" s="242"/>
      <c r="J74" s="1"/>
      <c r="K74" s="232"/>
      <c r="M74">
        <v>47</v>
      </c>
    </row>
    <row r="75" spans="1:13" ht="15.75" thickBot="1">
      <c r="A75" s="229"/>
      <c r="B75" s="244"/>
      <c r="C75" s="244"/>
      <c r="D75" s="237" t="str">
        <f>IFERROR(VLOOKUP(CONCATENATE("BS-",$M75),Utilização_de_Taxa_de_Bancada!C$11:J$66,4,FALSE),"")</f>
        <v/>
      </c>
      <c r="E75" s="238" t="str">
        <f>IFERROR(VLOOKUP(CONCATENATE("BS-",$M75),Utilização_de_Taxa_de_Bancada!C$11:J$66,5,FALSE),"")</f>
        <v/>
      </c>
      <c r="F75" s="239" t="str">
        <f>IFERROR(VLOOKUP(CONCATENATE("BS-",$M75),Utilização_de_Taxa_de_Bancada!C$11:J$66,6,FALSE),"")</f>
        <v/>
      </c>
      <c r="G75" s="240" t="str">
        <f>IFERROR(VLOOKUP(CONCATENATE("BS-",$M75),Utilização_de_Taxa_de_Bancada!C$11:J$66,7,FALSE),"")</f>
        <v/>
      </c>
      <c r="H75" s="241" t="str">
        <f>IFERROR(VLOOKUP(CONCATENATE("BS-",$M75),Utilização_de_Taxa_de_Bancada!C$11:J$66,8,FALSE),"")</f>
        <v/>
      </c>
      <c r="I75" s="242"/>
      <c r="J75" s="1"/>
      <c r="K75" s="232"/>
      <c r="M75">
        <v>48</v>
      </c>
    </row>
    <row r="76" spans="1:13" ht="15.75" thickBot="1">
      <c r="A76" s="229"/>
      <c r="B76" s="244"/>
      <c r="C76" s="244"/>
      <c r="D76" s="237" t="str">
        <f>IFERROR(VLOOKUP(CONCATENATE("BS-",$M76),Utilização_de_Taxa_de_Bancada!C$11:J$66,4,FALSE),"")</f>
        <v/>
      </c>
      <c r="E76" s="238" t="str">
        <f>IFERROR(VLOOKUP(CONCATENATE("BS-",$M76),Utilização_de_Taxa_de_Bancada!C$11:J$66,5,FALSE),"")</f>
        <v/>
      </c>
      <c r="F76" s="239" t="str">
        <f>IFERROR(VLOOKUP(CONCATENATE("BS-",$M76),Utilização_de_Taxa_de_Bancada!C$11:J$66,6,FALSE),"")</f>
        <v/>
      </c>
      <c r="G76" s="240" t="str">
        <f>IFERROR(VLOOKUP(CONCATENATE("BS-",$M76),Utilização_de_Taxa_de_Bancada!C$11:J$66,7,FALSE),"")</f>
        <v/>
      </c>
      <c r="H76" s="241" t="str">
        <f>IFERROR(VLOOKUP(CONCATENATE("BS-",$M76),Utilização_de_Taxa_de_Bancada!C$11:J$66,8,FALSE),"")</f>
        <v/>
      </c>
      <c r="I76" s="242"/>
      <c r="J76" s="1"/>
      <c r="K76" s="232"/>
      <c r="M76">
        <v>49</v>
      </c>
    </row>
    <row r="77" spans="1:13" ht="15.75" thickBot="1">
      <c r="A77" s="245"/>
      <c r="B77" s="246"/>
      <c r="C77" s="246"/>
      <c r="D77" s="246"/>
      <c r="E77" s="246"/>
      <c r="F77" s="246"/>
      <c r="G77" s="246"/>
      <c r="H77" s="247"/>
      <c r="I77" s="247"/>
      <c r="J77" s="25"/>
      <c r="K77" s="248"/>
    </row>
    <row r="78" spans="1:13" ht="15">
      <c r="A78" s="534" t="s">
        <v>1160</v>
      </c>
      <c r="B78" s="534"/>
      <c r="C78" s="534"/>
      <c r="D78" s="534"/>
      <c r="E78" s="534"/>
      <c r="F78" s="534"/>
      <c r="G78" s="534"/>
      <c r="H78" s="534"/>
      <c r="I78" s="534"/>
      <c r="J78" s="534"/>
      <c r="K78" s="534"/>
    </row>
    <row r="79" spans="1:13" ht="15">
      <c r="A79" s="485" t="s">
        <v>1139</v>
      </c>
      <c r="B79" s="485"/>
      <c r="C79" s="485"/>
      <c r="D79" s="485"/>
      <c r="E79" s="485"/>
      <c r="F79" s="197" t="s">
        <v>1140</v>
      </c>
      <c r="G79" s="504" t="s">
        <v>1141</v>
      </c>
      <c r="H79" s="504"/>
      <c r="I79" s="504"/>
      <c r="J79" s="29"/>
      <c r="K79" s="198"/>
    </row>
    <row r="80" spans="1:13" ht="15">
      <c r="A80" s="507" t="str">
        <f>IF(Encaminhamento!$A$60="","",Encaminhamento!$A$60)</f>
        <v/>
      </c>
      <c r="B80" s="507"/>
      <c r="C80" s="507"/>
      <c r="D80" s="507"/>
      <c r="E80" s="507"/>
      <c r="F80" s="199" t="str">
        <f>IF(Encaminhamento!$F$60="","",Encaminhamento!$F$60)</f>
        <v>__/__/____</v>
      </c>
      <c r="G80" s="200"/>
      <c r="H80" s="508"/>
      <c r="I80" s="508"/>
      <c r="J80" s="28"/>
      <c r="K80" s="68"/>
    </row>
    <row r="81" spans="1:11" ht="15">
      <c r="A81" s="485" t="s">
        <v>1147</v>
      </c>
      <c r="B81" s="485"/>
      <c r="C81" s="485"/>
      <c r="D81" s="485"/>
      <c r="E81" s="485"/>
      <c r="F81" s="201" t="s">
        <v>1140</v>
      </c>
      <c r="G81" s="504" t="s">
        <v>1141</v>
      </c>
      <c r="H81" s="504"/>
      <c r="I81" s="504"/>
      <c r="J81" s="29"/>
      <c r="K81" s="198"/>
    </row>
    <row r="82" spans="1:11" ht="15">
      <c r="A82" s="507" t="str">
        <f>IF(Encaminhamento!$A$71="","",Encaminhamento!$A$71)</f>
        <v/>
      </c>
      <c r="B82" s="507"/>
      <c r="C82" s="507"/>
      <c r="D82" s="507"/>
      <c r="E82" s="507"/>
      <c r="F82" s="199" t="str">
        <f>IF(Encaminhamento!$F$71="","",Encaminhamento!$F$71)</f>
        <v>__/__/____</v>
      </c>
      <c r="G82" s="200"/>
      <c r="H82" s="508"/>
      <c r="I82" s="508"/>
      <c r="J82" s="28"/>
      <c r="K82" s="68"/>
    </row>
    <row r="83" spans="1:11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" hidden="1">
      <c r="J84" s="1"/>
      <c r="K84" s="1"/>
    </row>
    <row r="85" spans="1:11" ht="15" hidden="1">
      <c r="J85" s="1"/>
      <c r="K85" s="1"/>
    </row>
    <row r="86" spans="1:11" ht="15" hidden="1">
      <c r="J86" s="1"/>
      <c r="K86" s="1"/>
    </row>
    <row r="87" spans="1:11" ht="15" hidden="1">
      <c r="J87" s="1"/>
      <c r="K87" s="1"/>
    </row>
    <row r="88" spans="1:11" ht="15" hidden="1">
      <c r="J88" s="1"/>
      <c r="K88" s="1"/>
    </row>
    <row r="89" spans="1:11" ht="15" hidden="1">
      <c r="J89" s="1"/>
      <c r="K89" s="1"/>
    </row>
    <row r="90" spans="1:11" ht="15" hidden="1">
      <c r="J90" s="1"/>
      <c r="K90" s="1"/>
    </row>
    <row r="91" spans="1:11" ht="15" hidden="1">
      <c r="J91" s="1"/>
      <c r="K91" s="1"/>
    </row>
    <row r="92" spans="1:11" ht="15" hidden="1">
      <c r="J92" s="1"/>
      <c r="K92" s="1"/>
    </row>
    <row r="93" spans="1:11" ht="15" hidden="1">
      <c r="J93" s="1"/>
      <c r="K93" s="1"/>
    </row>
    <row r="94" spans="1:11" ht="15" hidden="1">
      <c r="J94" s="1"/>
      <c r="K94" s="1"/>
    </row>
    <row r="95" spans="1:11" ht="15" hidden="1">
      <c r="J95" s="1"/>
      <c r="K95" s="1"/>
    </row>
    <row r="96" spans="1:11" ht="15" hidden="1">
      <c r="J96" s="1"/>
      <c r="K96" s="1"/>
    </row>
    <row r="97" spans="10:11" ht="15" hidden="1">
      <c r="J97" s="1"/>
      <c r="K97" s="1"/>
    </row>
    <row r="98" spans="10:11" ht="15" hidden="1">
      <c r="J98" s="1"/>
      <c r="K98" s="1"/>
    </row>
    <row r="99" spans="10:11" ht="15" hidden="1">
      <c r="J99" s="1"/>
      <c r="K99" s="1"/>
    </row>
    <row r="100" spans="10:11" ht="15" hidden="1">
      <c r="J100" s="1"/>
      <c r="K100" s="1"/>
    </row>
    <row r="101" spans="10:11" ht="15" hidden="1">
      <c r="J101" s="1"/>
      <c r="K101" s="1"/>
    </row>
    <row r="102" spans="10:11" ht="15" hidden="1">
      <c r="J102" s="1"/>
      <c r="K102" s="1"/>
    </row>
    <row r="103" spans="10:11" ht="15" hidden="1">
      <c r="J103" s="1"/>
      <c r="K103" s="1"/>
    </row>
    <row r="104" spans="10:11" ht="15" hidden="1">
      <c r="J104" s="1"/>
      <c r="K104" s="1"/>
    </row>
    <row r="105" spans="10:11" ht="15" hidden="1">
      <c r="J105" s="1"/>
      <c r="K105" s="1"/>
    </row>
    <row r="106" spans="10:11" ht="15" hidden="1">
      <c r="J106" s="1"/>
      <c r="K106" s="1"/>
    </row>
    <row r="107" spans="10:11" ht="15" hidden="1">
      <c r="J107" s="1"/>
      <c r="K107" s="1"/>
    </row>
    <row r="108" spans="10:11" ht="15" hidden="1">
      <c r="J108" s="1"/>
      <c r="K108" s="1"/>
    </row>
    <row r="109" spans="10:11" ht="15" hidden="1">
      <c r="J109" s="1"/>
      <c r="K109" s="1"/>
    </row>
    <row r="110" spans="10:11" ht="15" hidden="1">
      <c r="J110" s="1"/>
      <c r="K110" s="1"/>
    </row>
    <row r="111" spans="10:11" ht="15" hidden="1">
      <c r="J111" s="1"/>
      <c r="K111" s="1"/>
    </row>
    <row r="112" spans="10:11" ht="15" hidden="1" customHeight="1">
      <c r="J112" s="1"/>
      <c r="K112" s="1"/>
    </row>
    <row r="113" spans="10:11" ht="15" hidden="1" customHeight="1">
      <c r="J113" s="1"/>
      <c r="K113" s="1"/>
    </row>
    <row r="114" spans="10:11" ht="15" hidden="1" customHeight="1">
      <c r="J114" s="1"/>
      <c r="K114" s="1"/>
    </row>
    <row r="115" spans="10:11" ht="15" hidden="1" customHeight="1">
      <c r="J115" s="1"/>
      <c r="K115" s="1"/>
    </row>
    <row r="116" spans="10:11" ht="15" hidden="1" customHeight="1">
      <c r="J116" s="1"/>
      <c r="K116" s="1"/>
    </row>
    <row r="117" spans="10:11" ht="15" hidden="1" customHeight="1">
      <c r="J117" s="1"/>
      <c r="K117" s="1"/>
    </row>
    <row r="118" spans="10:11" ht="15" hidden="1" customHeight="1">
      <c r="J118" s="1"/>
      <c r="K118" s="1"/>
    </row>
    <row r="119" spans="10:11" ht="15" hidden="1" customHeight="1">
      <c r="J119" s="1"/>
      <c r="K119" s="1"/>
    </row>
    <row r="120" spans="10:11" ht="15" hidden="1" customHeight="1">
      <c r="J120" s="1"/>
      <c r="K120" s="1"/>
    </row>
    <row r="121" spans="10:11" ht="15" hidden="1" customHeight="1">
      <c r="J121" s="1"/>
      <c r="K121" s="1"/>
    </row>
    <row r="122" spans="10:11" ht="15" hidden="1" customHeight="1">
      <c r="J122" s="1"/>
      <c r="K122" s="1"/>
    </row>
    <row r="123" spans="10:11" ht="15" hidden="1" customHeight="1">
      <c r="J123" s="1"/>
      <c r="K123" s="1"/>
    </row>
    <row r="124" spans="10:11" ht="15" hidden="1" customHeight="1">
      <c r="J124" s="1"/>
      <c r="K124" s="1"/>
    </row>
    <row r="125" spans="10:11" ht="15" hidden="1" customHeight="1">
      <c r="J125" s="1"/>
      <c r="K125" s="1"/>
    </row>
    <row r="126" spans="10:11" ht="15" hidden="1" customHeight="1">
      <c r="J126" s="1"/>
      <c r="K126" s="1"/>
    </row>
    <row r="127" spans="10:11" ht="15" hidden="1" customHeight="1">
      <c r="J127" s="1"/>
      <c r="K127" s="1"/>
    </row>
    <row r="128" spans="10:11" ht="15" hidden="1" customHeight="1">
      <c r="J128" s="1"/>
      <c r="K128" s="1"/>
    </row>
    <row r="129" spans="10:11" ht="15" hidden="1" customHeight="1">
      <c r="J129" s="1"/>
      <c r="K129" s="1"/>
    </row>
    <row r="130" spans="10:11" ht="15" hidden="1" customHeight="1">
      <c r="J130" s="1"/>
      <c r="K130" s="1"/>
    </row>
    <row r="131" spans="10:11" ht="15" hidden="1" customHeight="1">
      <c r="J131" s="1"/>
      <c r="K131" s="1"/>
    </row>
    <row r="132" spans="10:11" ht="15" hidden="1" customHeight="1">
      <c r="J132" s="1"/>
      <c r="K132" s="1"/>
    </row>
    <row r="133" spans="10:11" ht="15" hidden="1" customHeight="1">
      <c r="J133" s="1"/>
      <c r="K133" s="1"/>
    </row>
    <row r="134" spans="10:11" ht="15" hidden="1" customHeight="1">
      <c r="J134" s="1"/>
      <c r="K134" s="1"/>
    </row>
    <row r="135" spans="10:11" ht="15" hidden="1" customHeight="1">
      <c r="J135" s="1"/>
      <c r="K135" s="1"/>
    </row>
    <row r="136" spans="10:11" ht="15" hidden="1" customHeight="1">
      <c r="J136" s="1"/>
      <c r="K136" s="1"/>
    </row>
    <row r="137" spans="10:11" ht="15" hidden="1" customHeight="1">
      <c r="J137" s="1"/>
      <c r="K137" s="1"/>
    </row>
    <row r="138" spans="10:11" ht="15" hidden="1" customHeight="1">
      <c r="J138" s="1"/>
      <c r="K138" s="1"/>
    </row>
    <row r="139" spans="10:11" ht="15" hidden="1" customHeight="1">
      <c r="J139" s="1"/>
      <c r="K139" s="1"/>
    </row>
    <row r="140" spans="10:11" ht="15" hidden="1" customHeight="1">
      <c r="J140" s="1"/>
      <c r="K140" s="1"/>
    </row>
    <row r="141" spans="10:11" ht="15" hidden="1" customHeight="1">
      <c r="J141" s="1"/>
      <c r="K141" s="1"/>
    </row>
    <row r="142" spans="10:11" ht="15" hidden="1" customHeight="1">
      <c r="J142" s="1"/>
      <c r="K142" s="1"/>
    </row>
    <row r="143" spans="10:11" ht="15" hidden="1" customHeight="1">
      <c r="J143" s="1"/>
      <c r="K143" s="1"/>
    </row>
    <row r="144" spans="10:11" ht="15" hidden="1" customHeight="1">
      <c r="J144" s="1"/>
      <c r="K144" s="1"/>
    </row>
    <row r="145" spans="10:11" ht="15" hidden="1" customHeight="1">
      <c r="J145" s="1"/>
      <c r="K145" s="1"/>
    </row>
    <row r="146" spans="10:11" ht="15" hidden="1" customHeight="1">
      <c r="J146" s="1"/>
      <c r="K146" s="1"/>
    </row>
    <row r="147" spans="10:11" ht="15" hidden="1" customHeight="1">
      <c r="J147" s="1"/>
      <c r="K147" s="1"/>
    </row>
    <row r="148" spans="10:11" ht="15" hidden="1" customHeight="1">
      <c r="J148" s="1"/>
      <c r="K148" s="1"/>
    </row>
    <row r="149" spans="10:11" ht="15" hidden="1" customHeight="1">
      <c r="J149" s="1"/>
      <c r="K149" s="1"/>
    </row>
    <row r="150" spans="10:11" ht="15" hidden="1" customHeight="1">
      <c r="J150" s="1"/>
      <c r="K150" s="1"/>
    </row>
    <row r="151" spans="10:11" ht="15" hidden="1" customHeight="1">
      <c r="J151" s="1"/>
      <c r="K151" s="1"/>
    </row>
    <row r="152" spans="10:11" ht="15" hidden="1" customHeight="1">
      <c r="J152" s="1"/>
      <c r="K152" s="1"/>
    </row>
    <row r="153" spans="10:11" ht="15" hidden="1" customHeight="1">
      <c r="J153" s="1"/>
      <c r="K153" s="1"/>
    </row>
    <row r="154" spans="10:11" ht="15" hidden="1" customHeight="1">
      <c r="J154" s="1"/>
      <c r="K154" s="1"/>
    </row>
    <row r="155" spans="10:11" ht="15" hidden="1" customHeight="1">
      <c r="J155" s="1"/>
      <c r="K155" s="1"/>
    </row>
    <row r="156" spans="10:11" ht="15" hidden="1" customHeight="1">
      <c r="J156" s="1"/>
      <c r="K156" s="1"/>
    </row>
    <row r="157" spans="10:11" ht="15" hidden="1" customHeight="1">
      <c r="J157" s="1"/>
      <c r="K157" s="1"/>
    </row>
    <row r="158" spans="10:11" ht="15" hidden="1" customHeight="1">
      <c r="J158" s="1"/>
      <c r="K158" s="1"/>
    </row>
    <row r="159" spans="10:11" ht="15" hidden="1" customHeight="1">
      <c r="J159" s="1"/>
      <c r="K159" s="1"/>
    </row>
    <row r="160" spans="10:11" ht="15" hidden="1" customHeight="1">
      <c r="J160" s="1"/>
      <c r="K160" s="1"/>
    </row>
    <row r="161" spans="10:11" ht="15" hidden="1" customHeight="1">
      <c r="J161" s="1"/>
      <c r="K161" s="1"/>
    </row>
    <row r="162" spans="10:11" ht="15" hidden="1" customHeight="1">
      <c r="J162" s="1"/>
      <c r="K162" s="1"/>
    </row>
    <row r="163" spans="10:11" ht="15" hidden="1" customHeight="1">
      <c r="J163" s="1"/>
      <c r="K163" s="1"/>
    </row>
    <row r="164" spans="10:11" ht="15" hidden="1" customHeight="1">
      <c r="J164" s="1"/>
      <c r="K164" s="1"/>
    </row>
    <row r="165" spans="10:11" ht="15" hidden="1" customHeight="1">
      <c r="J165" s="1"/>
      <c r="K165" s="1"/>
    </row>
    <row r="166" spans="10:11" ht="15" hidden="1" customHeight="1">
      <c r="J166" s="1"/>
      <c r="K166" s="1"/>
    </row>
    <row r="167" spans="10:11" ht="15" hidden="1" customHeight="1">
      <c r="J167" s="1"/>
      <c r="K167" s="1"/>
    </row>
  </sheetData>
  <sheetProtection algorithmName="SHA-512" hashValue="OIUmxqUgQuj5aMbBTrBMqRnX0/e34j7YUUQFYuXX0fIvauI+V5FE1QdQwQayfkT2Mu8CsPYnH0c7KpLGvpWNMw==" saltValue="CrGQbKediQbiIVHU0ascrw==" spinCount="100000" sheet="1" objects="1" scenarios="1"/>
  <mergeCells count="17">
    <mergeCell ref="A81:E81"/>
    <mergeCell ref="G81:I81"/>
    <mergeCell ref="A82:E82"/>
    <mergeCell ref="H82:I82"/>
    <mergeCell ref="A14:K24"/>
    <mergeCell ref="A25:K25"/>
    <mergeCell ref="A78:K78"/>
    <mergeCell ref="A79:E79"/>
    <mergeCell ref="G79:I79"/>
    <mergeCell ref="A80:E80"/>
    <mergeCell ref="H80:I80"/>
    <mergeCell ref="A13:K13"/>
    <mergeCell ref="A9:K9"/>
    <mergeCell ref="A10:I10"/>
    <mergeCell ref="J10:K10"/>
    <mergeCell ref="A11:I12"/>
    <mergeCell ref="J11:K11"/>
  </mergeCells>
  <conditionalFormatting sqref="F27">
    <cfRule type="cellIs" dxfId="31" priority="26" stopIfTrue="1" operator="notEqual">
      <formula>""</formula>
    </cfRule>
  </conditionalFormatting>
  <conditionalFormatting sqref="D27:E27 G27:H27">
    <cfRule type="cellIs" dxfId="30" priority="22" stopIfTrue="1" operator="notEqual">
      <formula>""</formula>
    </cfRule>
  </conditionalFormatting>
  <conditionalFormatting sqref="D28:H76">
    <cfRule type="cellIs" dxfId="29" priority="28" stopIfTrue="1" operator="notEqual">
      <formula>""</formula>
    </cfRule>
  </conditionalFormatting>
  <conditionalFormatting sqref="F27">
    <cfRule type="cellIs" dxfId="28" priority="25" stopIfTrue="1" operator="equal">
      <formula>""</formula>
    </cfRule>
  </conditionalFormatting>
  <conditionalFormatting sqref="D27:E27 G27:H27">
    <cfRule type="cellIs" dxfId="27" priority="21" stopIfTrue="1" operator="equal">
      <formula>""</formula>
    </cfRule>
  </conditionalFormatting>
  <conditionalFormatting sqref="D28:H76">
    <cfRule type="cellIs" dxfId="26" priority="29" stopIfTrue="1" operator="equal">
      <formula>""</formula>
    </cfRule>
  </conditionalFormatting>
  <conditionalFormatting sqref="D28:H76">
    <cfRule type="cellIs" dxfId="25" priority="27" stopIfTrue="1" operator="equal">
      <formula>0</formula>
    </cfRule>
  </conditionalFormatting>
  <conditionalFormatting sqref="L80:L82">
    <cfRule type="cellIs" dxfId="24" priority="6" stopIfTrue="1" operator="equal">
      <formula>1</formula>
    </cfRule>
  </conditionalFormatting>
  <conditionalFormatting sqref="F27">
    <cfRule type="expression" dxfId="23" priority="23" stopIfTrue="1">
      <formula>$F$28=""</formula>
    </cfRule>
  </conditionalFormatting>
  <conditionalFormatting sqref="D27:E27 G27:H27">
    <cfRule type="expression" dxfId="22" priority="20" stopIfTrue="1">
      <formula>NOT(ISERROR(SEARCH("""Não Houve Utilização""",D27)))</formula>
    </cfRule>
  </conditionalFormatting>
  <conditionalFormatting sqref="F27">
    <cfRule type="expression" dxfId="21" priority="24" stopIfTrue="1">
      <formula>NOT(ISERROR(SEARCH("""Não Houve Utilização""",F27)))</formula>
    </cfRule>
  </conditionalFormatting>
  <pageMargins left="0.511811023622047" right="0.511811023622047" top="0.78740157480315021" bottom="0.78740157480315021" header="0.31496062992126012" footer="0.31496062992126012"/>
  <pageSetup paperSize="0" scale="56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Dados</vt:lpstr>
      <vt:lpstr>Info</vt:lpstr>
      <vt:lpstr>Repasses</vt:lpstr>
      <vt:lpstr>Encaminhamento</vt:lpstr>
      <vt:lpstr>Pagamento_de_Bolsas</vt:lpstr>
      <vt:lpstr>FolhasPgto</vt:lpstr>
      <vt:lpstr>Utilização_de_Taxa_de_Bancada</vt:lpstr>
      <vt:lpstr>Devoluções_à_Conta</vt:lpstr>
      <vt:lpstr>Declaração_-_Bens_e_Serviços</vt:lpstr>
      <vt:lpstr>Declaração_-_Passagens,_Diárias</vt:lpstr>
      <vt:lpstr>Declaração_-_Despesas_Fundação</vt:lpstr>
      <vt:lpstr>Devoluções_à_Conta!Area_de_impressao</vt:lpstr>
      <vt:lpstr>Pagamento_de_Bolsas!Area_de_impressao</vt:lpstr>
      <vt:lpstr>Repasses!Area_de_impressao</vt:lpstr>
      <vt:lpstr>Utilização_de_Taxa_de_Bancada!Area_de_impressao</vt:lpstr>
      <vt:lpstr>listaanotrimestre</vt:lpstr>
      <vt:lpstr>Listadedespesas_INFO</vt:lpstr>
      <vt:lpstr>listaitensdespesa_INFO</vt:lpstr>
      <vt:lpstr>ListaPRHs</vt:lpstr>
      <vt:lpstr>Pagamento_de_Bolsas!Titulos_de_impressao</vt:lpstr>
      <vt:lpstr>Repasses!Titulos_de_impressao</vt:lpstr>
      <vt:lpstr>Utilização_de_Taxa_de_Bancada!Titulos_de_impressao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bdinucci</dc:creator>
  <cp:lastModifiedBy>Fernando Vieira</cp:lastModifiedBy>
  <cp:lastPrinted>2022-07-20T18:33:30Z</cp:lastPrinted>
  <dcterms:created xsi:type="dcterms:W3CDTF">2015-08-05T19:41:53Z</dcterms:created>
  <dcterms:modified xsi:type="dcterms:W3CDTF">2023-02-06T13:09:48Z</dcterms:modified>
</cp:coreProperties>
</file>